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NATDANAI\งานณัฐดนัย-2018-19\โครงการปรับปรุง ป.เอก ท่าพระจันทร์\เอกสารแผ่นซีดี  วันที่ 6-12-61\"/>
    </mc:Choice>
  </mc:AlternateContent>
  <bookViews>
    <workbookView xWindow="240" yWindow="975" windowWidth="12240" windowHeight="6870" tabRatio="610"/>
  </bookViews>
  <sheets>
    <sheet name="ปร.6" sheetId="4" r:id="rId1"/>
    <sheet name="ปร.5_1" sheetId="5" r:id="rId2"/>
    <sheet name="ปร.5_2" sheetId="63" r:id="rId3"/>
    <sheet name="ปริมาณงานสรุป" sheetId="8" r:id="rId4"/>
    <sheet name="ปร.4_1" sheetId="61" r:id="rId5"/>
    <sheet name="ปร.4_2" sheetId="62" r:id="rId6"/>
  </sheets>
  <externalReferences>
    <externalReference r:id="rId7"/>
  </externalReferences>
  <definedNames>
    <definedName name="_Order1" hidden="1">0</definedName>
    <definedName name="_Order2" hidden="1">0</definedName>
    <definedName name="A" localSheetId="4">#REF!</definedName>
    <definedName name="A" localSheetId="5">#REF!</definedName>
    <definedName name="A" localSheetId="2">#REF!</definedName>
    <definedName name="A">#REF!</definedName>
    <definedName name="CL" localSheetId="4">#REF!</definedName>
    <definedName name="CL" localSheetId="5">#REF!</definedName>
    <definedName name="CL" localSheetId="2">#REF!</definedName>
    <definedName name="CL">#REF!</definedName>
    <definedName name="Detail_4_1_3_SN_FP_Excel_BuiltIn_Print_Area" localSheetId="4">#REF!</definedName>
    <definedName name="Detail_4_1_3_SN_FP_Excel_BuiltIn_Print_Area" localSheetId="5">#REF!</definedName>
    <definedName name="Detail_4_1_3_SN_FP_Excel_BuiltIn_Print_Area" localSheetId="2">#REF!</definedName>
    <definedName name="Detail_4_1_3_SN_FP_Excel_BuiltIn_Print_Area">#REF!</definedName>
    <definedName name="Detail_4_1_3_SN_FP_Excel_BuiltIn_Print_Titles" localSheetId="4">#REF!</definedName>
    <definedName name="Detail_4_1_3_SN_FP_Excel_BuiltIn_Print_Titles" localSheetId="5">#REF!</definedName>
    <definedName name="Detail_4_1_3_SN_FP_Excel_BuiltIn_Print_Titles" localSheetId="2">#REF!</definedName>
    <definedName name="Detail_4_1_3_SN_FP_Excel_BuiltIn_Print_Titles">#REF!</definedName>
    <definedName name="Detail_4_1_4_EE_Excel_BuiltIn_Print_Area" localSheetId="4">#REF!</definedName>
    <definedName name="Detail_4_1_4_EE_Excel_BuiltIn_Print_Area" localSheetId="5">#REF!</definedName>
    <definedName name="Detail_4_1_4_EE_Excel_BuiltIn_Print_Area" localSheetId="2">#REF!</definedName>
    <definedName name="Detail_4_1_4_EE_Excel_BuiltIn_Print_Area">#REF!</definedName>
    <definedName name="Detail_4_1_4_EE_Excel_BuiltIn_Print_Titles" localSheetId="4">#REF!</definedName>
    <definedName name="Detail_4_1_4_EE_Excel_BuiltIn_Print_Titles" localSheetId="5">#REF!</definedName>
    <definedName name="Detail_4_1_4_EE_Excel_BuiltIn_Print_Titles" localSheetId="2">#REF!</definedName>
    <definedName name="Detail_4_1_4_EE_Excel_BuiltIn_Print_Titles">#REF!</definedName>
    <definedName name="Detail_4_1_5_CM_FA_Excel_BuiltIn_Print_Area" localSheetId="4">#REF!</definedName>
    <definedName name="Detail_4_1_5_CM_FA_Excel_BuiltIn_Print_Area" localSheetId="5">#REF!</definedName>
    <definedName name="Detail_4_1_5_CM_FA_Excel_BuiltIn_Print_Area" localSheetId="2">#REF!</definedName>
    <definedName name="Detail_4_1_5_CM_FA_Excel_BuiltIn_Print_Area">#REF!</definedName>
    <definedName name="Detail_4_1_5_CM_FA_Excel_BuiltIn_Print_Titles" localSheetId="4">#REF!</definedName>
    <definedName name="Detail_4_1_5_CM_FA_Excel_BuiltIn_Print_Titles" localSheetId="5">#REF!</definedName>
    <definedName name="Detail_4_1_5_CM_FA_Excel_BuiltIn_Print_Titles" localSheetId="2">#REF!</definedName>
    <definedName name="Detail_4_1_5_CM_FA_Excel_BuiltIn_Print_Titles">#REF!</definedName>
    <definedName name="Detail_4_2_1_AC_Excel_BuiltIn_Print_Area" localSheetId="4">#REF!</definedName>
    <definedName name="Detail_4_2_1_AC_Excel_BuiltIn_Print_Area" localSheetId="5">#REF!</definedName>
    <definedName name="Detail_4_2_1_AC_Excel_BuiltIn_Print_Area" localSheetId="2">#REF!</definedName>
    <definedName name="Detail_4_2_1_AC_Excel_BuiltIn_Print_Area">#REF!</definedName>
    <definedName name="Detail_4_2_1_AC_Excel_BuiltIn_Print_Titles" localSheetId="4">#REF!</definedName>
    <definedName name="Detail_4_2_1_AC_Excel_BuiltIn_Print_Titles" localSheetId="5">#REF!</definedName>
    <definedName name="Detail_4_2_1_AC_Excel_BuiltIn_Print_Titles" localSheetId="2">#REF!</definedName>
    <definedName name="Detail_4_2_1_AC_Excel_BuiltIn_Print_Titles">#REF!</definedName>
    <definedName name="Detail_4_2_2_Lift_Excel_BuiltIn_Print_Area" localSheetId="4">#REF!</definedName>
    <definedName name="Detail_4_2_2_Lift_Excel_BuiltIn_Print_Area" localSheetId="5">#REF!</definedName>
    <definedName name="Detail_4_2_2_Lift_Excel_BuiltIn_Print_Area" localSheetId="2">#REF!</definedName>
    <definedName name="Detail_4_2_2_Lift_Excel_BuiltIn_Print_Area">#REF!</definedName>
    <definedName name="Detail_4_2_2_Lift_Excel_BuiltIn_Print_Titles" localSheetId="4">#REF!</definedName>
    <definedName name="Detail_4_2_2_Lift_Excel_BuiltIn_Print_Titles" localSheetId="5">#REF!</definedName>
    <definedName name="Detail_4_2_2_Lift_Excel_BuiltIn_Print_Titles" localSheetId="2">#REF!</definedName>
    <definedName name="Detail_4_2_2_Lift_Excel_BuiltIn_Print_Titles">#REF!</definedName>
    <definedName name="e" localSheetId="4">#REF!</definedName>
    <definedName name="e" localSheetId="5">#REF!</definedName>
    <definedName name="e" localSheetId="2">#REF!</definedName>
    <definedName name="e">#REF!</definedName>
    <definedName name="eec" localSheetId="4">#REF!</definedName>
    <definedName name="eec" localSheetId="5">#REF!</definedName>
    <definedName name="eec" localSheetId="2">#REF!</definedName>
    <definedName name="eec">#REF!</definedName>
    <definedName name="eeee" localSheetId="4">#REF!</definedName>
    <definedName name="eeee" localSheetId="5">#REF!</definedName>
    <definedName name="eeee" localSheetId="2">#REF!</definedName>
    <definedName name="eeee">#REF!</definedName>
    <definedName name="F" localSheetId="4">#REF!</definedName>
    <definedName name="F" localSheetId="5">#REF!</definedName>
    <definedName name="F" localSheetId="2">#REF!</definedName>
    <definedName name="F">#REF!</definedName>
    <definedName name="fa" localSheetId="4">#REF!</definedName>
    <definedName name="fa" localSheetId="5">#REF!</definedName>
    <definedName name="fa" localSheetId="2">#REF!</definedName>
    <definedName name="fa">#REF!</definedName>
    <definedName name="G" localSheetId="4">#REF!</definedName>
    <definedName name="G" localSheetId="5">#REF!</definedName>
    <definedName name="G" localSheetId="2">#REF!</definedName>
    <definedName name="G">#REF!</definedName>
    <definedName name="gkdslghkre" localSheetId="4">#REF!</definedName>
    <definedName name="gkdslghkre" localSheetId="5">#REF!</definedName>
    <definedName name="gkdslghkre" localSheetId="2">#REF!</definedName>
    <definedName name="gkdslghkre">#REF!</definedName>
    <definedName name="ie" localSheetId="4">#REF!</definedName>
    <definedName name="ie" localSheetId="5">#REF!</definedName>
    <definedName name="ie" localSheetId="2">#REF!</definedName>
    <definedName name="ie">#REF!</definedName>
    <definedName name="l" localSheetId="4">#REF!</definedName>
    <definedName name="l" localSheetId="5">#REF!</definedName>
    <definedName name="l" localSheetId="2">#REF!</definedName>
    <definedName name="l">#REF!</definedName>
    <definedName name="O" localSheetId="4">#REF!</definedName>
    <definedName name="O" localSheetId="5">#REF!</definedName>
    <definedName name="O" localSheetId="2">#REF!</definedName>
    <definedName name="O">#REF!</definedName>
    <definedName name="Out" localSheetId="4">#REF!</definedName>
    <definedName name="Out" localSheetId="5">#REF!</definedName>
    <definedName name="Out" localSheetId="2">#REF!</definedName>
    <definedName name="Out">#REF!</definedName>
    <definedName name="P" localSheetId="4">#REF!</definedName>
    <definedName name="P" localSheetId="5">#REF!</definedName>
    <definedName name="P" localSheetId="2">#REF!</definedName>
    <definedName name="P">#REF!</definedName>
    <definedName name="_xlnm.Print_Area" localSheetId="4">ปร.4_1!$A$1:$K$217</definedName>
    <definedName name="_xlnm.Print_Area" localSheetId="5">ปร.4_2!$A$1:$K$33</definedName>
    <definedName name="_xlnm.Print_Area" localSheetId="1">ปร.5_1!$A$1:$J$21</definedName>
    <definedName name="_xlnm.Print_Area" localSheetId="2">ปร.5_2!$A$1:$J$21</definedName>
    <definedName name="_xlnm.Print_Area" localSheetId="0">ปร.6!$A$1:$G$17</definedName>
    <definedName name="_xlnm.Print_Area" localSheetId="3">ปริมาณงานสรุป!$A$1:$D$18</definedName>
    <definedName name="_xlnm.Print_Titles" localSheetId="4">ปร.4_1!$1:$7</definedName>
    <definedName name="_xlnm.Print_Titles" localSheetId="5">ปร.4_2!$1:$7</definedName>
    <definedName name="Rf" localSheetId="4">#REF!</definedName>
    <definedName name="Rf" localSheetId="5">#REF!</definedName>
    <definedName name="Rf" localSheetId="2">#REF!</definedName>
    <definedName name="Rf">#REF!</definedName>
    <definedName name="rung" localSheetId="4">#REF!,#REF!,#REF!,#REF!,#REF!,#REF!,#REF!,#REF!,#REF!,#REF!,#REF!,#REF!,#REF!,#REF!,#REF!,#REF!,#REF!,#REF!,#REF!,#REF!,#REF!,#REF!,#REF!,#REF!,#REF!,#REF!,#REF!,#REF!</definedName>
    <definedName name="rung" localSheetId="5">#REF!,#REF!,#REF!,#REF!,#REF!,#REF!,#REF!,#REF!,#REF!,#REF!,#REF!,#REF!,#REF!,#REF!,#REF!,#REF!,#REF!,#REF!,#REF!,#REF!,#REF!,#REF!,#REF!,#REF!,#REF!,#REF!,#REF!,#REF!</definedName>
    <definedName name="rung" localSheetId="2">#REF!,#REF!,#REF!,#REF!,#REF!,#REF!,#REF!,#REF!,#REF!,#REF!,#REF!,#REF!,#REF!,#REF!,#REF!,#REF!,#REF!,#REF!,#REF!,#REF!,#REF!,#REF!,#REF!,#REF!,#REF!,#REF!,#REF!,#REF!</definedName>
    <definedName name="rung">#REF!,#REF!,#REF!,#REF!,#REF!,#REF!,#REF!,#REF!,#REF!,#REF!,#REF!,#REF!,#REF!,#REF!,#REF!,#REF!,#REF!,#REF!,#REF!,#REF!,#REF!,#REF!,#REF!,#REF!,#REF!,#REF!,#REF!,#REF!</definedName>
    <definedName name="S" localSheetId="4">#REF!</definedName>
    <definedName name="S" localSheetId="5">#REF!</definedName>
    <definedName name="S" localSheetId="2">#REF!</definedName>
    <definedName name="S">#REF!</definedName>
    <definedName name="sf" localSheetId="4">#REF!</definedName>
    <definedName name="sf" localSheetId="5">#REF!</definedName>
    <definedName name="sf" localSheetId="2">#REF!</definedName>
    <definedName name="sf">#REF!</definedName>
    <definedName name="SN" localSheetId="4">#REF!</definedName>
    <definedName name="SN" localSheetId="5">#REF!</definedName>
    <definedName name="SN" localSheetId="2">#REF!</definedName>
    <definedName name="SN">#REF!</definedName>
    <definedName name="sum__4_1_3_SN_FP_Excel_BuiltIn_Print_Area" localSheetId="4">#REF!</definedName>
    <definedName name="sum__4_1_3_SN_FP_Excel_BuiltIn_Print_Area" localSheetId="5">#REF!</definedName>
    <definedName name="sum__4_1_3_SN_FP_Excel_BuiltIn_Print_Area" localSheetId="2">#REF!</definedName>
    <definedName name="sum__4_1_3_SN_FP_Excel_BuiltIn_Print_Area">#REF!</definedName>
    <definedName name="sum_4_1_4_EE_Excel_BuiltIn_Print_Area" localSheetId="4">#REF!</definedName>
    <definedName name="sum_4_1_4_EE_Excel_BuiltIn_Print_Area" localSheetId="5">#REF!</definedName>
    <definedName name="sum_4_1_4_EE_Excel_BuiltIn_Print_Area" localSheetId="2">#REF!</definedName>
    <definedName name="sum_4_1_4_EE_Excel_BuiltIn_Print_Area">#REF!</definedName>
    <definedName name="sum_4_1_5_CM_FA_Excel_BuiltIn_Print_Area" localSheetId="4">#REF!</definedName>
    <definedName name="sum_4_1_5_CM_FA_Excel_BuiltIn_Print_Area" localSheetId="5">#REF!</definedName>
    <definedName name="sum_4_1_5_CM_FA_Excel_BuiltIn_Print_Area" localSheetId="2">#REF!</definedName>
    <definedName name="sum_4_1_5_CM_FA_Excel_BuiltIn_Print_Area">#REF!</definedName>
    <definedName name="sum_4_2_1_AC_Excel_BuiltIn_Print_Area" localSheetId="4">#REF!</definedName>
    <definedName name="sum_4_2_1_AC_Excel_BuiltIn_Print_Area" localSheetId="5">#REF!</definedName>
    <definedName name="sum_4_2_1_AC_Excel_BuiltIn_Print_Area" localSheetId="2">#REF!</definedName>
    <definedName name="sum_4_2_1_AC_Excel_BuiltIn_Print_Area">#REF!</definedName>
    <definedName name="sum_4_2_2Lift_Excel_BuiltIn_Print_Area" localSheetId="4">#REF!</definedName>
    <definedName name="sum_4_2_2Lift_Excel_BuiltIn_Print_Area" localSheetId="5">#REF!</definedName>
    <definedName name="sum_4_2_2Lift_Excel_BuiltIn_Print_Area" localSheetId="2">#REF!</definedName>
    <definedName name="sum_4_2_2Lift_Excel_BuiltIn_Print_Area">#REF!</definedName>
    <definedName name="t" localSheetId="4">#REF!</definedName>
    <definedName name="t" localSheetId="5">#REF!</definedName>
    <definedName name="t" localSheetId="2">#REF!</definedName>
    <definedName name="t">#REF!</definedName>
    <definedName name="Total_4_หอพ_กบ_คคลากร_Excel_BuiltIn_Print_Area" localSheetId="4">#REF!</definedName>
    <definedName name="Total_4_หอพ_กบ_คคลากร_Excel_BuiltIn_Print_Area" localSheetId="5">#REF!</definedName>
    <definedName name="Total_4_หอพ_กบ_คคลากร_Excel_BuiltIn_Print_Area" localSheetId="2">#REF!</definedName>
    <definedName name="Total_4_หอพ_กบ_คคลากร_Excel_BuiltIn_Print_Area">#REF!</definedName>
    <definedName name="W" localSheetId="4">#REF!</definedName>
    <definedName name="W" localSheetId="5">#REF!</definedName>
    <definedName name="W" localSheetId="2">#REF!</definedName>
    <definedName name="W">#REF!</definedName>
    <definedName name="โถส้วมนั่งราบ" localSheetId="4">ปร.4_1!#REF!</definedName>
    <definedName name="โถส้วมนั่งราบ" localSheetId="5">ปร.4_2!#REF!</definedName>
    <definedName name="โถส้วมนั่งราบ" localSheetId="2">#REF!</definedName>
    <definedName name="โถส้วมนั่งราบ">#REF!</definedName>
    <definedName name="ฟ700" localSheetId="4">#REF!</definedName>
    <definedName name="ฟ700" localSheetId="5">#REF!</definedName>
    <definedName name="ฟ700" localSheetId="2">#REF!</definedName>
    <definedName name="ฟ700">#REF!</definedName>
    <definedName name="มาโคร72">[1]!มาโคร72</definedName>
    <definedName name="สารบ_ญ_Excel_BuiltIn_Print_Area" localSheetId="4">#REF!</definedName>
    <definedName name="สารบ_ญ_Excel_BuiltIn_Print_Area" localSheetId="5">#REF!</definedName>
    <definedName name="สารบ_ญ_Excel_BuiltIn_Print_Area" localSheetId="2">#REF!</definedName>
    <definedName name="สารบ_ญ_Excel_BuiltIn_Print_Area">#REF!</definedName>
  </definedNames>
  <calcPr calcId="162913" concurrentCalc="0"/>
</workbook>
</file>

<file path=xl/calcChain.xml><?xml version="1.0" encoding="utf-8"?>
<calcChain xmlns="http://schemas.openxmlformats.org/spreadsheetml/2006/main">
  <c r="G115" i="61" l="1"/>
  <c r="I115" i="61"/>
  <c r="J115" i="61"/>
  <c r="G114" i="61"/>
  <c r="I114" i="61"/>
  <c r="J114" i="61"/>
  <c r="A11" i="61"/>
  <c r="A12" i="61"/>
  <c r="A13" i="61"/>
  <c r="A14" i="61"/>
  <c r="A15" i="61"/>
  <c r="A16" i="61"/>
  <c r="A17" i="61"/>
  <c r="A18" i="61"/>
  <c r="A19" i="61"/>
  <c r="A21" i="61"/>
  <c r="A22" i="61"/>
  <c r="A23" i="61"/>
  <c r="A24" i="61"/>
  <c r="A25" i="61"/>
  <c r="A26" i="61"/>
  <c r="A27" i="61"/>
  <c r="A29" i="61"/>
  <c r="A30" i="61"/>
  <c r="A31" i="61"/>
  <c r="A32" i="61"/>
  <c r="A33" i="61"/>
  <c r="A34" i="61"/>
  <c r="A36" i="61"/>
  <c r="A37" i="61"/>
  <c r="A38" i="61"/>
  <c r="A39" i="61"/>
  <c r="A40" i="61"/>
  <c r="A41" i="61"/>
  <c r="A42" i="61"/>
  <c r="A43" i="61"/>
  <c r="A45" i="61"/>
  <c r="A46" i="61"/>
  <c r="A47" i="61"/>
  <c r="A48" i="61"/>
  <c r="A49" i="61"/>
  <c r="A50" i="61"/>
  <c r="A51" i="61"/>
  <c r="A52" i="61"/>
  <c r="A53" i="61"/>
  <c r="A54" i="61"/>
  <c r="A55" i="61"/>
  <c r="A56" i="61"/>
  <c r="A57" i="61"/>
  <c r="A59" i="61"/>
  <c r="P50" i="61"/>
  <c r="G50" i="61"/>
  <c r="I50" i="61"/>
  <c r="J50" i="61"/>
  <c r="P49" i="61"/>
  <c r="G49" i="61"/>
  <c r="I49" i="61"/>
  <c r="J49" i="61"/>
  <c r="P48" i="61"/>
  <c r="D48" i="61"/>
  <c r="G48" i="61"/>
  <c r="I48" i="61"/>
  <c r="J48" i="61"/>
  <c r="G26" i="62"/>
  <c r="D10" i="61"/>
  <c r="G10" i="61"/>
  <c r="I10" i="61"/>
  <c r="J10" i="61"/>
  <c r="G121" i="61"/>
  <c r="I121" i="61"/>
  <c r="J121" i="61"/>
  <c r="G27" i="62"/>
  <c r="G28" i="62"/>
  <c r="G29" i="62"/>
  <c r="G30" i="62"/>
  <c r="I214" i="61"/>
  <c r="G214" i="61"/>
  <c r="J214" i="61"/>
  <c r="I213" i="61"/>
  <c r="G213" i="61"/>
  <c r="J213" i="61"/>
  <c r="I212" i="61"/>
  <c r="G212" i="61"/>
  <c r="J212" i="61"/>
  <c r="I211" i="61"/>
  <c r="G211" i="61"/>
  <c r="J211" i="61"/>
  <c r="I210" i="61"/>
  <c r="G210" i="61"/>
  <c r="J210" i="61"/>
  <c r="A60" i="61"/>
  <c r="A61" i="61"/>
  <c r="A63" i="61"/>
  <c r="A64" i="61"/>
  <c r="A65" i="61"/>
  <c r="A66" i="61"/>
  <c r="A67" i="61"/>
  <c r="A68" i="61"/>
  <c r="A69" i="61"/>
  <c r="A70" i="61"/>
  <c r="A71" i="61"/>
  <c r="A72" i="61"/>
  <c r="A73" i="61"/>
  <c r="A74" i="61"/>
  <c r="A75" i="61"/>
  <c r="A76" i="61"/>
  <c r="A77" i="61"/>
  <c r="A78" i="61"/>
  <c r="A79" i="61"/>
  <c r="A82" i="61"/>
  <c r="A85" i="61"/>
  <c r="A89" i="61"/>
  <c r="A91" i="61"/>
  <c r="A95" i="61"/>
  <c r="A97" i="61"/>
  <c r="A100" i="61"/>
  <c r="A102" i="61"/>
  <c r="A106" i="61"/>
  <c r="A111" i="61"/>
  <c r="A113" i="61"/>
  <c r="A126" i="61"/>
  <c r="A128" i="61"/>
  <c r="A133" i="61"/>
  <c r="A136" i="61"/>
  <c r="A138" i="61"/>
  <c r="A140" i="61"/>
  <c r="A144" i="61"/>
  <c r="A148" i="61"/>
  <c r="A155" i="61"/>
  <c r="A157" i="61"/>
  <c r="A159" i="61"/>
  <c r="A166" i="61"/>
  <c r="A172" i="61"/>
  <c r="A178" i="61"/>
  <c r="A183" i="61"/>
  <c r="A188" i="61"/>
  <c r="A193" i="61"/>
  <c r="A195" i="61"/>
  <c r="A197" i="61"/>
  <c r="A202" i="61"/>
  <c r="A205" i="61"/>
  <c r="A207" i="61"/>
  <c r="A210" i="61"/>
  <c r="A211" i="61"/>
  <c r="A212" i="61"/>
  <c r="A213" i="61"/>
  <c r="A214" i="61"/>
  <c r="I208" i="61"/>
  <c r="G208" i="61"/>
  <c r="J208" i="61"/>
  <c r="I207" i="61"/>
  <c r="G207" i="61"/>
  <c r="J207" i="61"/>
  <c r="I206" i="61"/>
  <c r="G206" i="61"/>
  <c r="J206" i="61"/>
  <c r="I205" i="61"/>
  <c r="G205" i="61"/>
  <c r="J205" i="61"/>
  <c r="I203" i="61"/>
  <c r="G203" i="61"/>
  <c r="J203" i="61"/>
  <c r="I201" i="61"/>
  <c r="G201" i="61"/>
  <c r="J201" i="61"/>
  <c r="I200" i="61"/>
  <c r="G200" i="61"/>
  <c r="J200" i="61"/>
  <c r="I199" i="61"/>
  <c r="G199" i="61"/>
  <c r="J199" i="61"/>
  <c r="I198" i="61"/>
  <c r="G198" i="61"/>
  <c r="J198" i="61"/>
  <c r="I196" i="61"/>
  <c r="G196" i="61"/>
  <c r="J196" i="61"/>
  <c r="I193" i="61"/>
  <c r="G193" i="61"/>
  <c r="J193" i="61"/>
  <c r="I192" i="61"/>
  <c r="G192" i="61"/>
  <c r="J192" i="61"/>
  <c r="I191" i="61"/>
  <c r="G191" i="61"/>
  <c r="J191" i="61"/>
  <c r="I190" i="61"/>
  <c r="G190" i="61"/>
  <c r="J190" i="61"/>
  <c r="I189" i="61"/>
  <c r="G189" i="61"/>
  <c r="J189" i="61"/>
  <c r="I187" i="61"/>
  <c r="G187" i="61"/>
  <c r="J187" i="61"/>
  <c r="I186" i="61"/>
  <c r="G186" i="61"/>
  <c r="J186" i="61"/>
  <c r="I185" i="61"/>
  <c r="G185" i="61"/>
  <c r="J185" i="61"/>
  <c r="I184" i="61"/>
  <c r="G184" i="61"/>
  <c r="J184" i="61"/>
  <c r="I181" i="61"/>
  <c r="G181" i="61"/>
  <c r="J181" i="61"/>
  <c r="I180" i="61"/>
  <c r="G180" i="61"/>
  <c r="J180" i="61"/>
  <c r="I179" i="61"/>
  <c r="G179" i="61"/>
  <c r="J179" i="61"/>
  <c r="I177" i="61"/>
  <c r="G177" i="61"/>
  <c r="J177" i="61"/>
  <c r="I176" i="61"/>
  <c r="G176" i="61"/>
  <c r="J176" i="61"/>
  <c r="I175" i="61"/>
  <c r="G175" i="61"/>
  <c r="J175" i="61"/>
  <c r="I174" i="61"/>
  <c r="G174" i="61"/>
  <c r="J174" i="61"/>
  <c r="I173" i="61"/>
  <c r="G173" i="61"/>
  <c r="J173" i="61"/>
  <c r="I171" i="61"/>
  <c r="G171" i="61"/>
  <c r="J171" i="61"/>
  <c r="I170" i="61"/>
  <c r="G170" i="61"/>
  <c r="J170" i="61"/>
  <c r="I169" i="61"/>
  <c r="G169" i="61"/>
  <c r="J169" i="61"/>
  <c r="I168" i="61"/>
  <c r="G168" i="61"/>
  <c r="J168" i="61"/>
  <c r="I167" i="61"/>
  <c r="G167" i="61"/>
  <c r="J167" i="61"/>
  <c r="I165" i="61"/>
  <c r="G165" i="61"/>
  <c r="J165" i="61"/>
  <c r="I164" i="61"/>
  <c r="G164" i="61"/>
  <c r="J164" i="61"/>
  <c r="I163" i="61"/>
  <c r="G163" i="61"/>
  <c r="J163" i="61"/>
  <c r="I162" i="61"/>
  <c r="G162" i="61"/>
  <c r="J162" i="61"/>
  <c r="I161" i="61"/>
  <c r="G161" i="61"/>
  <c r="J161" i="61"/>
  <c r="I160" i="61"/>
  <c r="G160" i="61"/>
  <c r="J160" i="61"/>
  <c r="I157" i="61"/>
  <c r="G157" i="61"/>
  <c r="J157" i="61"/>
  <c r="I156" i="61"/>
  <c r="G156" i="61"/>
  <c r="J156" i="61"/>
  <c r="I154" i="61"/>
  <c r="G154" i="61"/>
  <c r="J154" i="61"/>
  <c r="I153" i="61"/>
  <c r="G153" i="61"/>
  <c r="J153" i="61"/>
  <c r="I152" i="61"/>
  <c r="G152" i="61"/>
  <c r="J152" i="61"/>
  <c r="I151" i="61"/>
  <c r="G151" i="61"/>
  <c r="J151" i="61"/>
  <c r="I150" i="61"/>
  <c r="G150" i="61"/>
  <c r="J150" i="61"/>
  <c r="I149" i="61"/>
  <c r="G149" i="61"/>
  <c r="J149" i="61"/>
  <c r="I146" i="61"/>
  <c r="G146" i="61"/>
  <c r="J146" i="61"/>
  <c r="I145" i="61"/>
  <c r="G145" i="61"/>
  <c r="J145" i="61"/>
  <c r="G134" i="61"/>
  <c r="I134" i="61"/>
  <c r="J134" i="61"/>
  <c r="G108" i="61"/>
  <c r="I108" i="61"/>
  <c r="J108" i="61"/>
  <c r="G107" i="61"/>
  <c r="I107" i="61"/>
  <c r="J107" i="61"/>
  <c r="G109" i="61"/>
  <c r="I109" i="61"/>
  <c r="J109" i="61"/>
  <c r="T55" i="61"/>
  <c r="S55" i="61"/>
  <c r="Z55" i="61"/>
  <c r="P55" i="61"/>
  <c r="T54" i="61"/>
  <c r="W54" i="61"/>
  <c r="X54" i="61"/>
  <c r="S54" i="61"/>
  <c r="Z54" i="61"/>
  <c r="P54" i="61"/>
  <c r="T53" i="61"/>
  <c r="W53" i="61"/>
  <c r="X53" i="61"/>
  <c r="S53" i="61"/>
  <c r="Z53" i="61"/>
  <c r="P53" i="61"/>
  <c r="S56" i="61"/>
  <c r="P56" i="61"/>
  <c r="S52" i="61"/>
  <c r="P52" i="61"/>
  <c r="S51" i="61"/>
  <c r="P51" i="61"/>
  <c r="S47" i="61"/>
  <c r="P47" i="61"/>
  <c r="S46" i="61"/>
  <c r="P46" i="61"/>
  <c r="S45" i="61"/>
  <c r="P45" i="61"/>
  <c r="F25" i="62"/>
  <c r="F12" i="62"/>
  <c r="F11" i="62"/>
  <c r="F10" i="62"/>
  <c r="F9" i="62"/>
  <c r="G20" i="62"/>
  <c r="I20" i="62"/>
  <c r="J20" i="62"/>
  <c r="G21" i="62"/>
  <c r="I21" i="62"/>
  <c r="J21" i="62"/>
  <c r="G22" i="62"/>
  <c r="I22" i="62"/>
  <c r="J22" i="62"/>
  <c r="G23" i="62"/>
  <c r="I23" i="62"/>
  <c r="J23" i="62"/>
  <c r="G24" i="62"/>
  <c r="I24" i="62"/>
  <c r="J24" i="62"/>
  <c r="G25" i="62"/>
  <c r="I25" i="62"/>
  <c r="J25" i="62"/>
  <c r="I26" i="62"/>
  <c r="J26" i="62"/>
  <c r="I27" i="62"/>
  <c r="J27" i="62"/>
  <c r="I28" i="62"/>
  <c r="J28" i="62"/>
  <c r="I29" i="62"/>
  <c r="J29" i="62"/>
  <c r="I30" i="62"/>
  <c r="J30" i="62"/>
  <c r="A10" i="62"/>
  <c r="A11" i="62"/>
  <c r="A12" i="62"/>
  <c r="A13" i="62"/>
  <c r="A14" i="62"/>
  <c r="A15" i="62"/>
  <c r="A16" i="62"/>
  <c r="A17" i="62"/>
  <c r="A18" i="62"/>
  <c r="A19" i="62"/>
  <c r="A20" i="62"/>
  <c r="A21" i="62"/>
  <c r="A22" i="62"/>
  <c r="A23" i="62"/>
  <c r="A24" i="62"/>
  <c r="A25" i="62"/>
  <c r="A26" i="62"/>
  <c r="A27" i="62"/>
  <c r="A28" i="62"/>
  <c r="A29" i="62"/>
  <c r="A30" i="62"/>
  <c r="G9" i="62"/>
  <c r="I9" i="62"/>
  <c r="J9" i="62"/>
  <c r="G10" i="62"/>
  <c r="I10" i="62"/>
  <c r="J10" i="62"/>
  <c r="G11" i="62"/>
  <c r="I11" i="62"/>
  <c r="J11" i="62"/>
  <c r="G12" i="62"/>
  <c r="I12" i="62"/>
  <c r="J12" i="62"/>
  <c r="G13" i="62"/>
  <c r="I13" i="62"/>
  <c r="J13" i="62"/>
  <c r="G14" i="62"/>
  <c r="I14" i="62"/>
  <c r="J14" i="62"/>
  <c r="G15" i="62"/>
  <c r="I15" i="62"/>
  <c r="J15" i="62"/>
  <c r="G16" i="62"/>
  <c r="I16" i="62"/>
  <c r="J16" i="62"/>
  <c r="G17" i="62"/>
  <c r="I17" i="62"/>
  <c r="J17" i="62"/>
  <c r="G18" i="62"/>
  <c r="I18" i="62"/>
  <c r="J18" i="62"/>
  <c r="G19" i="62"/>
  <c r="I19" i="62"/>
  <c r="J19" i="62"/>
  <c r="J33" i="62"/>
  <c r="C15" i="8"/>
  <c r="C18" i="8"/>
  <c r="G7" i="63"/>
  <c r="G13" i="63"/>
  <c r="H13" i="63"/>
  <c r="I13" i="63"/>
  <c r="I20" i="63"/>
  <c r="F8" i="4"/>
  <c r="D30" i="61"/>
  <c r="G30" i="61"/>
  <c r="I30" i="61"/>
  <c r="J30" i="61"/>
  <c r="D40" i="61"/>
  <c r="G40" i="61"/>
  <c r="I40" i="61"/>
  <c r="J40" i="61"/>
  <c r="D43" i="61"/>
  <c r="G43" i="61"/>
  <c r="I43" i="61"/>
  <c r="J43" i="61"/>
  <c r="D11" i="61"/>
  <c r="G11" i="61"/>
  <c r="I11" i="61"/>
  <c r="J11" i="61"/>
  <c r="D12" i="61"/>
  <c r="G12" i="61"/>
  <c r="I12" i="61"/>
  <c r="J12" i="61"/>
  <c r="D13" i="61"/>
  <c r="G13" i="61"/>
  <c r="I13" i="61"/>
  <c r="J13" i="61"/>
  <c r="D14" i="61"/>
  <c r="G14" i="61"/>
  <c r="I14" i="61"/>
  <c r="J14" i="61"/>
  <c r="D15" i="61"/>
  <c r="G15" i="61"/>
  <c r="I15" i="61"/>
  <c r="J15" i="61"/>
  <c r="D16" i="61"/>
  <c r="G16" i="61"/>
  <c r="I16" i="61"/>
  <c r="J16" i="61"/>
  <c r="D17" i="61"/>
  <c r="G17" i="61"/>
  <c r="I17" i="61"/>
  <c r="J17" i="61"/>
  <c r="D18" i="61"/>
  <c r="G18" i="61"/>
  <c r="I18" i="61"/>
  <c r="J18" i="61"/>
  <c r="D19" i="61"/>
  <c r="G19" i="61"/>
  <c r="I19" i="61"/>
  <c r="J19" i="61"/>
  <c r="D21" i="61"/>
  <c r="G21" i="61"/>
  <c r="I21" i="61"/>
  <c r="J21" i="61"/>
  <c r="D22" i="61"/>
  <c r="G22" i="61"/>
  <c r="I22" i="61"/>
  <c r="J22" i="61"/>
  <c r="D23" i="61"/>
  <c r="G23" i="61"/>
  <c r="I23" i="61"/>
  <c r="J23" i="61"/>
  <c r="D24" i="61"/>
  <c r="G24" i="61"/>
  <c r="I24" i="61"/>
  <c r="J24" i="61"/>
  <c r="D25" i="61"/>
  <c r="G25" i="61"/>
  <c r="I25" i="61"/>
  <c r="J25" i="61"/>
  <c r="D26" i="61"/>
  <c r="G26" i="61"/>
  <c r="I26" i="61"/>
  <c r="J26" i="61"/>
  <c r="M27" i="61"/>
  <c r="D27" i="61"/>
  <c r="G27" i="61"/>
  <c r="I27" i="61"/>
  <c r="J27" i="61"/>
  <c r="D29" i="61"/>
  <c r="G29" i="61"/>
  <c r="I29" i="61"/>
  <c r="J29" i="61"/>
  <c r="D31" i="61"/>
  <c r="G31" i="61"/>
  <c r="I31" i="61"/>
  <c r="J31" i="61"/>
  <c r="D32" i="61"/>
  <c r="G32" i="61"/>
  <c r="I32" i="61"/>
  <c r="J32" i="61"/>
  <c r="D33" i="61"/>
  <c r="G33" i="61"/>
  <c r="I33" i="61"/>
  <c r="J33" i="61"/>
  <c r="M34" i="61"/>
  <c r="D34" i="61"/>
  <c r="G34" i="61"/>
  <c r="I34" i="61"/>
  <c r="J34" i="61"/>
  <c r="D36" i="61"/>
  <c r="G36" i="61"/>
  <c r="I36" i="61"/>
  <c r="J36" i="61"/>
  <c r="D37" i="61"/>
  <c r="G37" i="61"/>
  <c r="I37" i="61"/>
  <c r="J37" i="61"/>
  <c r="D38" i="61"/>
  <c r="G38" i="61"/>
  <c r="I38" i="61"/>
  <c r="J38" i="61"/>
  <c r="D39" i="61"/>
  <c r="G39" i="61"/>
  <c r="I39" i="61"/>
  <c r="J39" i="61"/>
  <c r="D41" i="61"/>
  <c r="G41" i="61"/>
  <c r="I41" i="61"/>
  <c r="J41" i="61"/>
  <c r="D42" i="61"/>
  <c r="G42" i="61"/>
  <c r="I42" i="61"/>
  <c r="J42" i="61"/>
  <c r="D45" i="61"/>
  <c r="G45" i="61"/>
  <c r="I45" i="61"/>
  <c r="J45" i="61"/>
  <c r="G46" i="61"/>
  <c r="I46" i="61"/>
  <c r="J46" i="61"/>
  <c r="G47" i="61"/>
  <c r="I47" i="61"/>
  <c r="J47" i="61"/>
  <c r="D51" i="61"/>
  <c r="G51" i="61"/>
  <c r="I51" i="61"/>
  <c r="J51" i="61"/>
  <c r="D52" i="61"/>
  <c r="G52" i="61"/>
  <c r="I52" i="61"/>
  <c r="J52" i="61"/>
  <c r="D53" i="61"/>
  <c r="G53" i="61"/>
  <c r="I53" i="61"/>
  <c r="J53" i="61"/>
  <c r="D54" i="61"/>
  <c r="G54" i="61"/>
  <c r="I54" i="61"/>
  <c r="J54" i="61"/>
  <c r="D55" i="61"/>
  <c r="G55" i="61"/>
  <c r="I55" i="61"/>
  <c r="J55" i="61"/>
  <c r="D56" i="61"/>
  <c r="G56" i="61"/>
  <c r="I56" i="61"/>
  <c r="J56" i="61"/>
  <c r="D57" i="61"/>
  <c r="G57" i="61"/>
  <c r="I57" i="61"/>
  <c r="J57" i="61"/>
  <c r="D59" i="61"/>
  <c r="G59" i="61"/>
  <c r="I59" i="61"/>
  <c r="J59" i="61"/>
  <c r="D60" i="61"/>
  <c r="G60" i="61"/>
  <c r="I60" i="61"/>
  <c r="J60" i="61"/>
  <c r="D61" i="61"/>
  <c r="G61" i="61"/>
  <c r="I61" i="61"/>
  <c r="J61" i="61"/>
  <c r="D63" i="61"/>
  <c r="G63" i="61"/>
  <c r="I63" i="61"/>
  <c r="J63" i="61"/>
  <c r="D64" i="61"/>
  <c r="G64" i="61"/>
  <c r="I64" i="61"/>
  <c r="J64" i="61"/>
  <c r="D65" i="61"/>
  <c r="G65" i="61"/>
  <c r="I65" i="61"/>
  <c r="J65" i="61"/>
  <c r="D66" i="61"/>
  <c r="G66" i="61"/>
  <c r="I66" i="61"/>
  <c r="J66" i="61"/>
  <c r="D67" i="61"/>
  <c r="G67" i="61"/>
  <c r="I67" i="61"/>
  <c r="J67" i="61"/>
  <c r="D68" i="61"/>
  <c r="G68" i="61"/>
  <c r="I68" i="61"/>
  <c r="J68" i="61"/>
  <c r="D69" i="61"/>
  <c r="G69" i="61"/>
  <c r="I69" i="61"/>
  <c r="J69" i="61"/>
  <c r="D70" i="61"/>
  <c r="G70" i="61"/>
  <c r="I70" i="61"/>
  <c r="J70" i="61"/>
  <c r="D71" i="61"/>
  <c r="G71" i="61"/>
  <c r="I71" i="61"/>
  <c r="J71" i="61"/>
  <c r="D72" i="61"/>
  <c r="G72" i="61"/>
  <c r="I72" i="61"/>
  <c r="J72" i="61"/>
  <c r="D73" i="61"/>
  <c r="G73" i="61"/>
  <c r="I73" i="61"/>
  <c r="J73" i="61"/>
  <c r="D74" i="61"/>
  <c r="G74" i="61"/>
  <c r="I74" i="61"/>
  <c r="J74" i="61"/>
  <c r="D75" i="61"/>
  <c r="G75" i="61"/>
  <c r="I75" i="61"/>
  <c r="J75" i="61"/>
  <c r="M76" i="61"/>
  <c r="D76" i="61"/>
  <c r="G76" i="61"/>
  <c r="I76" i="61"/>
  <c r="J76" i="61"/>
  <c r="D77" i="61"/>
  <c r="G77" i="61"/>
  <c r="I77" i="61"/>
  <c r="J77" i="61"/>
  <c r="D78" i="61"/>
  <c r="G78" i="61"/>
  <c r="I78" i="61"/>
  <c r="J78" i="61"/>
  <c r="D79" i="61"/>
  <c r="G79" i="61"/>
  <c r="I79" i="61"/>
  <c r="J79" i="61"/>
  <c r="G83" i="61"/>
  <c r="I83" i="61"/>
  <c r="J83" i="61"/>
  <c r="G84" i="61"/>
  <c r="I84" i="61"/>
  <c r="J84" i="61"/>
  <c r="G86" i="61"/>
  <c r="I86" i="61"/>
  <c r="J86" i="61"/>
  <c r="G87" i="61"/>
  <c r="I87" i="61"/>
  <c r="J87" i="61"/>
  <c r="G88" i="61"/>
  <c r="I88" i="61"/>
  <c r="J88" i="61"/>
  <c r="G89" i="61"/>
  <c r="I89" i="61"/>
  <c r="J89" i="61"/>
  <c r="G92" i="61"/>
  <c r="I92" i="61"/>
  <c r="J92" i="61"/>
  <c r="G93" i="61"/>
  <c r="I93" i="61"/>
  <c r="J93" i="61"/>
  <c r="G94" i="61"/>
  <c r="I94" i="61"/>
  <c r="J94" i="61"/>
  <c r="G95" i="61"/>
  <c r="I95" i="61"/>
  <c r="J95" i="61"/>
  <c r="G98" i="61"/>
  <c r="I98" i="61"/>
  <c r="J98" i="61"/>
  <c r="G99" i="61"/>
  <c r="I99" i="61"/>
  <c r="J99" i="61"/>
  <c r="G100" i="61"/>
  <c r="I100" i="61"/>
  <c r="J100" i="61"/>
  <c r="G103" i="61"/>
  <c r="I103" i="61"/>
  <c r="J103" i="61"/>
  <c r="G104" i="61"/>
  <c r="I104" i="61"/>
  <c r="J104" i="61"/>
  <c r="G105" i="61"/>
  <c r="I105" i="61"/>
  <c r="J105" i="61"/>
  <c r="G110" i="61"/>
  <c r="I110" i="61"/>
  <c r="J110" i="61"/>
  <c r="G111" i="61"/>
  <c r="I111" i="61"/>
  <c r="J111" i="61"/>
  <c r="G116" i="61"/>
  <c r="I116" i="61"/>
  <c r="J116" i="61"/>
  <c r="G117" i="61"/>
  <c r="I117" i="61"/>
  <c r="J117" i="61"/>
  <c r="G118" i="61"/>
  <c r="I118" i="61"/>
  <c r="J118" i="61"/>
  <c r="G119" i="61"/>
  <c r="I119" i="61"/>
  <c r="J119" i="61"/>
  <c r="G120" i="61"/>
  <c r="I120" i="61"/>
  <c r="J120" i="61"/>
  <c r="G122" i="61"/>
  <c r="I122" i="61"/>
  <c r="J122" i="61"/>
  <c r="G124" i="61"/>
  <c r="I124" i="61"/>
  <c r="J124" i="61"/>
  <c r="G126" i="61"/>
  <c r="I126" i="61"/>
  <c r="J126" i="61"/>
  <c r="G129" i="61"/>
  <c r="I129" i="61"/>
  <c r="J129" i="61"/>
  <c r="G130" i="61"/>
  <c r="I130" i="61"/>
  <c r="J130" i="61"/>
  <c r="G131" i="61"/>
  <c r="I131" i="61"/>
  <c r="J131" i="61"/>
  <c r="G132" i="61"/>
  <c r="I132" i="61"/>
  <c r="J132" i="61"/>
  <c r="G135" i="61"/>
  <c r="I135" i="61"/>
  <c r="J135" i="61"/>
  <c r="G137" i="61"/>
  <c r="I137" i="61"/>
  <c r="J137" i="61"/>
  <c r="G138" i="61"/>
  <c r="I138" i="61"/>
  <c r="J138" i="61"/>
  <c r="G141" i="61"/>
  <c r="I141" i="61"/>
  <c r="J141" i="61"/>
  <c r="J217" i="61"/>
  <c r="C10" i="8"/>
  <c r="C13" i="8"/>
  <c r="G7" i="5"/>
  <c r="G13" i="5"/>
  <c r="H13" i="5"/>
  <c r="I13" i="5"/>
  <c r="I20" i="5"/>
  <c r="F7" i="4"/>
  <c r="F15" i="4"/>
  <c r="F16" i="4"/>
  <c r="B17" i="4"/>
  <c r="I21" i="63"/>
  <c r="I7" i="63"/>
  <c r="A5" i="63"/>
  <c r="A4" i="63"/>
  <c r="A3" i="63"/>
  <c r="A2" i="63"/>
  <c r="I33" i="62"/>
  <c r="G33" i="62"/>
  <c r="A5" i="62"/>
  <c r="A4" i="62"/>
  <c r="A3" i="62"/>
  <c r="A2" i="62"/>
  <c r="G217" i="61"/>
  <c r="A5" i="61"/>
  <c r="A4" i="61"/>
  <c r="A3" i="61"/>
  <c r="A2" i="61"/>
  <c r="A5" i="8"/>
  <c r="A4" i="8"/>
  <c r="A3" i="8"/>
  <c r="A2" i="8"/>
  <c r="A5" i="5"/>
  <c r="A4" i="5"/>
  <c r="A3" i="5"/>
  <c r="A2" i="5"/>
  <c r="C19" i="8"/>
  <c r="I217" i="61"/>
  <c r="I7" i="5"/>
  <c r="I21" i="5"/>
</calcChain>
</file>

<file path=xl/sharedStrings.xml><?xml version="1.0" encoding="utf-8"?>
<sst xmlns="http://schemas.openxmlformats.org/spreadsheetml/2006/main" count="659" uniqueCount="331">
  <si>
    <t>ลำดับที่</t>
  </si>
  <si>
    <t>รายการ</t>
  </si>
  <si>
    <t>รวมค่าก่อสร้าง
เป็นเงิน/บาท</t>
  </si>
  <si>
    <t>หมายเหตุ</t>
  </si>
  <si>
    <t>รวมค่าก่อสร้างเป็นเงินทั้งสิ้น</t>
  </si>
  <si>
    <t>ค่าวัสดุและค่าแรงงาน
จำนวนเงิน / บาท</t>
  </si>
  <si>
    <t>FACTOR  F</t>
  </si>
  <si>
    <t>เงื่อนไข</t>
  </si>
  <si>
    <t>สรุป</t>
  </si>
  <si>
    <r>
      <t>คิดเป็นเงินประมาณ</t>
    </r>
    <r>
      <rPr>
        <sz val="11"/>
        <color theme="1"/>
        <rFont val="Calibri"/>
        <family val="2"/>
        <charset val="222"/>
        <scheme val="minor"/>
      </rPr>
      <t/>
    </r>
  </si>
  <si>
    <t>ลำดับ</t>
  </si>
  <si>
    <t>รวมเป็นเงิน</t>
  </si>
  <si>
    <t>บาท</t>
  </si>
  <si>
    <t>สรุปราคางานก่อสร้าง</t>
  </si>
  <si>
    <t>บัญชีแสดงปริมาณเนื้องานค่าวัสดุและค่าแรงงาน</t>
  </si>
  <si>
    <t>จำนวน</t>
  </si>
  <si>
    <t>หน่วย</t>
  </si>
  <si>
    <t>หน่วยละ</t>
  </si>
  <si>
    <t>รวมค่าวัสดุ</t>
  </si>
  <si>
    <t>รวมค่าแรงงาน</t>
  </si>
  <si>
    <t>ค่าวัสดุ</t>
  </si>
  <si>
    <t>ค่าแรงงาน</t>
  </si>
  <si>
    <t>รวมค่าวัสดุและแรงงาน</t>
  </si>
  <si>
    <t>เหมา</t>
  </si>
  <si>
    <t>ม.</t>
  </si>
  <si>
    <t>ตร.ม.</t>
  </si>
  <si>
    <t xml:space="preserve"> </t>
  </si>
  <si>
    <t>ชุด</t>
  </si>
  <si>
    <t>แบบสรุปราคากลางงานก่อสร้างอาคาร</t>
  </si>
  <si>
    <t>หน่วย : บาท</t>
  </si>
  <si>
    <t>รวมค่าก่อสร้างทั้งโครงการ / ค่าก่อสร้าง</t>
  </si>
  <si>
    <t>ราคากลาง</t>
  </si>
  <si>
    <t>แบบสรุปค่าก่อสร้าง</t>
  </si>
  <si>
    <t>แบบ ปร.6 แผ่นที่ 1</t>
  </si>
  <si>
    <t>รวม</t>
  </si>
  <si>
    <t>เงินล่วงหน้าจ่าย</t>
  </si>
  <si>
    <t>เงินประกันผลงานหัก</t>
  </si>
  <si>
    <t>ดอกเบี้ยเงินกู้</t>
  </si>
  <si>
    <t>ค่าภาษีมูลค่าเพิ่ม</t>
  </si>
  <si>
    <t>งบประมาณราคาค่าก่อสร้าง</t>
  </si>
  <si>
    <t>รวม ค่างานส่วนที่ 1</t>
  </si>
  <si>
    <t>รวม ค่างานส่วนที่ 2</t>
  </si>
  <si>
    <t>แบบ ปร.4</t>
  </si>
  <si>
    <t>งานประตู หน้าต่าง</t>
  </si>
  <si>
    <t>งานฝ้าเพดาน</t>
  </si>
  <si>
    <t>งานทาสี</t>
  </si>
  <si>
    <t>บาน</t>
  </si>
  <si>
    <t>ปริมาณ</t>
  </si>
  <si>
    <t>%สูญเสีย</t>
  </si>
  <si>
    <t>% เผื่อ</t>
  </si>
  <si>
    <t>ผนังก่ออิฐมอญ</t>
  </si>
  <si>
    <t>เสาเอ็นทับหลัง 0.10x0.10 m.</t>
  </si>
  <si>
    <t>งานผิวพื้น ผิวผนัง</t>
  </si>
  <si>
    <t>P2</t>
  </si>
  <si>
    <t>D2</t>
  </si>
  <si>
    <t>W1</t>
  </si>
  <si>
    <t>งานสุขภัณฑ์ และอุปกรณ์ห้องน้ำ</t>
  </si>
  <si>
    <t>TOTAL</t>
  </si>
  <si>
    <t>วงกบ</t>
  </si>
  <si>
    <t>ลูกบิด</t>
  </si>
  <si>
    <t>บานพับ</t>
  </si>
  <si>
    <t>กลอน</t>
  </si>
  <si>
    <t>กันชน</t>
  </si>
  <si>
    <t>W</t>
  </si>
  <si>
    <t>H</t>
  </si>
  <si>
    <t>Area</t>
  </si>
  <si>
    <t>HANGER &amp; SUPPORT</t>
  </si>
  <si>
    <t>สายไฟฟ้า</t>
  </si>
  <si>
    <t>แบบ ปร.5 แผ่นที่ 1</t>
  </si>
  <si>
    <t>D5</t>
  </si>
  <si>
    <t>D6</t>
  </si>
  <si>
    <t>Set</t>
  </si>
  <si>
    <t>lot</t>
  </si>
  <si>
    <t>-</t>
  </si>
  <si>
    <t>set</t>
  </si>
  <si>
    <t xml:space="preserve">Fitting  and Accessories </t>
  </si>
  <si>
    <t>ค่าทดสอบ, ทำความสะอาดและทาสีท่อ</t>
  </si>
  <si>
    <t>m</t>
  </si>
  <si>
    <t>Hanger  and Support</t>
  </si>
  <si>
    <t>Ceiling Mount Type</t>
  </si>
  <si>
    <t>ระบบท่อลม (Duct Work)และอุปกรณ์ประกอบ</t>
  </si>
  <si>
    <t>ACCESSORIES  &amp;  FITTING</t>
  </si>
  <si>
    <t>หน้ากากลม (Air Diffuser, Grille &amp; Register)</t>
  </si>
  <si>
    <t>Exhaust Air Grill</t>
  </si>
  <si>
    <t>ระบบไฟฟ้า</t>
  </si>
  <si>
    <t>THW 2.5 Sq.mm.</t>
  </si>
  <si>
    <t>EMT Dia. 1/2"</t>
  </si>
  <si>
    <t>Accessories</t>
  </si>
  <si>
    <t>สวิทช์และเต้ารับไฟฟ้า</t>
  </si>
  <si>
    <t>ดวงโคมและไฟส่องสว่าง</t>
  </si>
  <si>
    <t>งานระบบไฟฟ้าสื่อสาร</t>
  </si>
  <si>
    <t>ตู้ไฟฟ้า</t>
  </si>
  <si>
    <t>สาย IEC01</t>
  </si>
  <si>
    <t>IEC01 2.5 mm2</t>
  </si>
  <si>
    <t>IEC01 4 mm2</t>
  </si>
  <si>
    <t>IEC01 6 mm2</t>
  </si>
  <si>
    <t>ท่อไฟฟ้า</t>
  </si>
  <si>
    <t>Fitting, Hanger, and Accessories</t>
  </si>
  <si>
    <t>Switch</t>
  </si>
  <si>
    <t>Receptacle</t>
  </si>
  <si>
    <t>โคมไฟ</t>
  </si>
  <si>
    <t>ส่วนที่ 2 หมวดงานครุภัณฑ์จัดซื้อ</t>
  </si>
  <si>
    <t>ส่วนที่ 3 หมวดงานค่าใช้จ่ายพิเศษตามข้อกำหนด (ถ้ามี)</t>
  </si>
  <si>
    <t>ส่วนที่ 1 หมวดค่างานต้นทุน</t>
  </si>
  <si>
    <t>หมวดงานครุภัณฑ์จัดซื้อ</t>
  </si>
  <si>
    <t>งานรื้อถอน</t>
  </si>
  <si>
    <t>รื้อถอนดวงโคม สวิทซ์ ปลั๊ก</t>
  </si>
  <si>
    <t>รื้อถอนวัสดุผิวพื้น</t>
  </si>
  <si>
    <t>รื้อถอนวัสดุผิวผนัง</t>
  </si>
  <si>
    <t>รื้อถอนฝ้าเพดาน พร้อมสายไฟ</t>
  </si>
  <si>
    <t>รื้อถอนเฟอร์นิเจอร์ BUILT-IN</t>
  </si>
  <si>
    <t>รื้อถอนประตู</t>
  </si>
  <si>
    <t>รื้อประตูเดิมเก็บ พร้อมอุปกรณ์</t>
  </si>
  <si>
    <t>รื้อถอนหน้าต่าง</t>
  </si>
  <si>
    <t>รื้อถอนเครื่องปรับอากาศ</t>
  </si>
  <si>
    <t>รวม งานปรับปรุงอาคารชั้น 4</t>
  </si>
  <si>
    <t>ผนังเดิมทำความสะอาด แต่งเรียบ</t>
  </si>
  <si>
    <t>P1</t>
  </si>
  <si>
    <t>P3</t>
  </si>
  <si>
    <t>P4</t>
  </si>
  <si>
    <t>ผนังกรุกระเบื้องเซรามิค 12"x12" (บนผนังเดิม)</t>
  </si>
  <si>
    <t>ผนังกรุกระเบื้องเซรามิค 12"x12"</t>
  </si>
  <si>
    <t>ผนังยิปซั่มบอร์ด ฉาบเรียบ</t>
  </si>
  <si>
    <t>ฉาบผนังกรุกระเบื้อง/ปูนกาวปูกระเบื้อง</t>
  </si>
  <si>
    <t>งานผนัง ผิวผนัง</t>
  </si>
  <si>
    <t>FE1</t>
  </si>
  <si>
    <t>FE2</t>
  </si>
  <si>
    <t>FD1</t>
  </si>
  <si>
    <t>FD2</t>
  </si>
  <si>
    <t>FD3</t>
  </si>
  <si>
    <t>ปูนกาวปูกระเบื้องพื้น</t>
  </si>
  <si>
    <t>พื้นกระเบื้องแกรนิตโต้ 60x60 cm. (เดิม)</t>
  </si>
  <si>
    <t>พื้นหินขัดสีขาว (เดิม)</t>
  </si>
  <si>
    <t>พื้นกระเบื้องแกรนิตโต้ 60x60 cm. (ชนิดเดียวกับของเดิม)</t>
  </si>
  <si>
    <t>พื้นกระเบื้องแกรนิตโต้ 60x60 cm. ผิวกันลื่น</t>
  </si>
  <si>
    <t>พื้นกระเบื้องเซรามิค 12"x12" ผิวกันลื่น</t>
  </si>
  <si>
    <t>CD1</t>
  </si>
  <si>
    <t>CD2</t>
  </si>
  <si>
    <t>CD3</t>
  </si>
  <si>
    <t>CD4</t>
  </si>
  <si>
    <t>CD5</t>
  </si>
  <si>
    <t>GV1</t>
  </si>
  <si>
    <t>GV2</t>
  </si>
  <si>
    <t>ฝ้าท้องพื้น ทำความสะอาด ฉาบเรียบ</t>
  </si>
  <si>
    <t>ฝ้ายิปซั่มบอร์ด ฉาบเรียบ</t>
  </si>
  <si>
    <t>ฝ้ายิปซั่มบอร์ด ทนชื้น ฉาบเรียบ</t>
  </si>
  <si>
    <t>ฝ้าไม้อัด</t>
  </si>
  <si>
    <t>Drop ฝ้าเพดานยิปซั่มบอร์ด</t>
  </si>
  <si>
    <t>เซาะร่องฝ้าไม้อัด</t>
  </si>
  <si>
    <t>เส้นสแตนเลสผิวด้าน 15 มม.</t>
  </si>
  <si>
    <t>ผนังทาสีน้ำอะคริลิค</t>
  </si>
  <si>
    <t>ฝ้าเพดานทาสีน้ำอะคริลิค</t>
  </si>
  <si>
    <t>ฝ้าเพดานทาสีย้อมไม้</t>
  </si>
  <si>
    <t>D1</t>
  </si>
  <si>
    <t>D1R</t>
  </si>
  <si>
    <t>บานอลูมิเนียม กระจกเทมเปอร์ 12 มม.+ฟิล์มฝ้า</t>
  </si>
  <si>
    <t>บานเดิม ติดตั้งใหม่+ฟิล์มฝ้า</t>
  </si>
  <si>
    <t>D7</t>
  </si>
  <si>
    <t>D8</t>
  </si>
  <si>
    <t>D9</t>
  </si>
  <si>
    <t>บานไม้เนื้อแข็ง กรุไม้อัดสัก</t>
  </si>
  <si>
    <t>บานอลูมิเนียม กระจกใส 6 มม.+ฟิล์มฝ้า</t>
  </si>
  <si>
    <t>ผนังกระจกเทมเปอร์ 12 มม.+ฟิล์มฝ้า</t>
  </si>
  <si>
    <t>รื้อถอนสุขภํณฑ์ และอุปกรณ์ห้องน้ำ</t>
  </si>
  <si>
    <t>โถส้วมนั่งราบ COTTO C1881</t>
  </si>
  <si>
    <t>Stop Valve COTTO CT179(HM)</t>
  </si>
  <si>
    <t>สายฉีดชำระ  COTTO CT992K#CR(HM)</t>
  </si>
  <si>
    <t>โถปัสสาวะชาย COTTO C3080</t>
  </si>
  <si>
    <t>ท่อน้ำทิ้งโถปัสสาวะชาย COTTO CT683(HM)</t>
  </si>
  <si>
    <t>วาล์วเปิดปิดน้ำ COTTO CT474N(HM)</t>
  </si>
  <si>
    <t>อ่างล้างหน้าฝังเคาน์เตอร์ COTTO C019</t>
  </si>
  <si>
    <t>ก๊อกอ่างล้างหน้า COTTO CT1132A</t>
  </si>
  <si>
    <t>สะดืออ่างล้างน้ำ COTTO CT665(HM)</t>
  </si>
  <si>
    <t>ท่อน้ำทิ้งอ่างล้างหน้า  COTTO CT683AX(HM)</t>
  </si>
  <si>
    <t>กระจกเงา COTTO MM009#A</t>
  </si>
  <si>
    <t>อ่างล้างหน้าแบบแขวนผนัง  COTTO C01557</t>
  </si>
  <si>
    <t>สายน้ำดีอ่างล้างหน้า COTTO</t>
  </si>
  <si>
    <t>กระจกเงา COTTO MM006</t>
  </si>
  <si>
    <t>ก๊อกล้างพื้น COTTO CT170</t>
  </si>
  <si>
    <t>ที่ใส่กระดาษชำระ  COTTO CT889(HM)</t>
  </si>
  <si>
    <t>ตะแกรงน้ำทิ้งพื้น COTTO CT697Z2PW(HM)</t>
  </si>
  <si>
    <t>ทาสี</t>
  </si>
  <si>
    <t>งานปรับปรุงอาคารชั้น 4</t>
  </si>
  <si>
    <t>ครุภัณฑ์ลอยตัว</t>
  </si>
  <si>
    <t>แบบ ปร.5 แผ่นที่ 2</t>
  </si>
  <si>
    <t>หมวดค่างานต้นทุน ประเภทงานอาคาร</t>
  </si>
  <si>
    <t>VAT</t>
  </si>
  <si>
    <t>โต๊ะอาจารย์ MASTER</t>
  </si>
  <si>
    <t>โต๊ะอาจารย์ RETURN</t>
  </si>
  <si>
    <t>โต๊ะเจ้าหน้าที่ MASTER</t>
  </si>
  <si>
    <t>โต๊ะเจ้าหน้าที่ RETURN</t>
  </si>
  <si>
    <t>โต๊ะคอมพิวเตอร์</t>
  </si>
  <si>
    <t>โต๊ะทานอาหาร</t>
  </si>
  <si>
    <t>โต๊ะ CONFERENCE มีล้อ พับได้</t>
  </si>
  <si>
    <t>โต๊ะ MEETING</t>
  </si>
  <si>
    <t>ที่วางเครื่องฉาย</t>
  </si>
  <si>
    <t>เก้าอี้อาจารย์, COMMON</t>
  </si>
  <si>
    <t>เก้าอี้เจ้าหน้าที่, คอม, วารสาร</t>
  </si>
  <si>
    <t>เก้าอี้แขก, ทานอาหาร</t>
  </si>
  <si>
    <t>เก้าอี้ LECTURE มีล้อ</t>
  </si>
  <si>
    <t>เก้าอี้ CONFERENCE มีล้อ</t>
  </si>
  <si>
    <t>ตู้เก็บของ ตู้เตี้ย</t>
  </si>
  <si>
    <t>ตู้เก็บของ ตู้สูง</t>
  </si>
  <si>
    <t>T01</t>
  </si>
  <si>
    <t>T02</t>
  </si>
  <si>
    <t>T03</t>
  </si>
  <si>
    <t>T04</t>
  </si>
  <si>
    <t>T05</t>
  </si>
  <si>
    <t>T06</t>
  </si>
  <si>
    <t>T07</t>
  </si>
  <si>
    <t>T08</t>
  </si>
  <si>
    <t>T09</t>
  </si>
  <si>
    <t>T10</t>
  </si>
  <si>
    <t>C01</t>
  </si>
  <si>
    <t>C02</t>
  </si>
  <si>
    <t>C03</t>
  </si>
  <si>
    <t>C06</t>
  </si>
  <si>
    <t>C07</t>
  </si>
  <si>
    <t>S01</t>
  </si>
  <si>
    <t>S02</t>
  </si>
  <si>
    <t>B06</t>
  </si>
  <si>
    <t>B07</t>
  </si>
  <si>
    <t>B08</t>
  </si>
  <si>
    <t>B09</t>
  </si>
  <si>
    <t>รวม งานครุภัณฑ์ชั้น 4</t>
  </si>
  <si>
    <t>ผนัง Built โครงไม้เนื้อแข็ง กรุไม้อัด ปิดทับด้วยลามิเนต (ตามแบบ)</t>
  </si>
  <si>
    <t>4LC1 ( ใช้ของเดิม )</t>
  </si>
  <si>
    <t>Load Center Main Lug 36 ckt</t>
  </si>
  <si>
    <t>MCB 1P 16A-32A 6kA</t>
  </si>
  <si>
    <t>4LC2 ( ใช้ของเดิม )</t>
  </si>
  <si>
    <t>Load Center Main Lug 24 ckt</t>
  </si>
  <si>
    <t>MCB 3P 20A 6kA</t>
  </si>
  <si>
    <t>Conduit</t>
  </si>
  <si>
    <t>EMT 1/2"</t>
  </si>
  <si>
    <t>EMT 3/4"</t>
  </si>
  <si>
    <t>1 WAY 16A 250V ,1 GANG</t>
  </si>
  <si>
    <t>1 WAY 16A 250V ,2 GANG</t>
  </si>
  <si>
    <t>1 WAY 16A 250V ,3 GANG</t>
  </si>
  <si>
    <t>16A 250V DUPLEX RECEPTACLE W/GROUND</t>
  </si>
  <si>
    <t>Isolated Switch IP65 2P 20A</t>
  </si>
  <si>
    <t>Isolated Switch IP65 2P 30A</t>
  </si>
  <si>
    <t>Isolated Switch IP65 3P 20A</t>
  </si>
  <si>
    <t>โคมไฟ LED Strip light 14.4W/m</t>
  </si>
  <si>
    <t>โคมไฟฉุกเฉินชนิด Non-Maintain หลอด LED 12 โวลท์ 2x9 วัตต์</t>
  </si>
  <si>
    <t>พร้อมแบตเตอรี่สำรองไฟได้นาน 2 ชม.</t>
  </si>
  <si>
    <t xml:space="preserve">ป้ายทางออกฉุกเฉินชนิด Maintain มองเห็นด้านเดียว หลอด LED </t>
  </si>
  <si>
    <t>ระบบเน็ตเวิร์คและโทรศัพท์</t>
  </si>
  <si>
    <t>อุปกรณ์</t>
  </si>
  <si>
    <t>RACK 12U ( ใช้ของเดิมย้ายตำแหน่ง )</t>
  </si>
  <si>
    <t>Telephone cabinet (10 Pair)</t>
  </si>
  <si>
    <t>Network outlet RJ45</t>
  </si>
  <si>
    <t>Telephone outlet RJ11</t>
  </si>
  <si>
    <t>สายสัญญาณ</t>
  </si>
  <si>
    <t>UTP CAT6</t>
  </si>
  <si>
    <t>TIEV 4C 0.65 mm2</t>
  </si>
  <si>
    <t>ท่อร้อย</t>
  </si>
  <si>
    <t>EMT conduit dia 1/2"</t>
  </si>
  <si>
    <t>ระบบป้องกันเพลิงไหม้</t>
  </si>
  <si>
    <t>อุปรกรณ์</t>
  </si>
  <si>
    <t>ถังดับเพลิง ชนิด ABC 15ปอนด์</t>
  </si>
  <si>
    <t>งานระบบปรับอากาศและระบายอากาศ</t>
  </si>
  <si>
    <t>เครื่องปรับอากาศชนิดแยกส่วน (Split Type)</t>
  </si>
  <si>
    <t>Wall Type w/Thermostat</t>
  </si>
  <si>
    <t>FCU-01,02,04,05 (18,000 BTU/HR)</t>
  </si>
  <si>
    <t>พัดลมระบายอากาศ (Ventilation Fan)</t>
  </si>
  <si>
    <t>VF-01,03 (50 CFM)</t>
  </si>
  <si>
    <t>VF-05 (75 CFM)</t>
  </si>
  <si>
    <t>VF-06 (135 CFM)</t>
  </si>
  <si>
    <t>VF-07 (200 CFM)</t>
  </si>
  <si>
    <t>VF-08 (400 CFM)</t>
  </si>
  <si>
    <t>VF-09 (250 CFM)</t>
  </si>
  <si>
    <t>Mini Sirocco Type</t>
  </si>
  <si>
    <t>VF-04 (400 CFM)</t>
  </si>
  <si>
    <t>Fan Switch</t>
  </si>
  <si>
    <t>งานท่อสารนำความเย็นระบบปรับอากาศและฉนวน (Piping Work &amp; Insulation)</t>
  </si>
  <si>
    <t>Refrigerant Pipe - Copper tube type L</t>
  </si>
  <si>
    <t>OD  1/4"</t>
  </si>
  <si>
    <t>OD  5/8"</t>
  </si>
  <si>
    <t xml:space="preserve">Fitting  and Accessories  </t>
  </si>
  <si>
    <t>OD  3/8"</t>
  </si>
  <si>
    <t>OD  1/2"</t>
  </si>
  <si>
    <t>Refrigerant Pipe - Insulation  (Thickness 3/4 inch)</t>
  </si>
  <si>
    <t xml:space="preserve">Accessories  </t>
  </si>
  <si>
    <t>PVC. Pipe  (CLASS  8.5)  Condensate Drain</t>
  </si>
  <si>
    <t xml:space="preserve">Dia   3/4" </t>
  </si>
  <si>
    <t xml:space="preserve">Dia   1" </t>
  </si>
  <si>
    <t xml:space="preserve">Hanger  and Support </t>
  </si>
  <si>
    <t>Drain Pipe Insulation (Thickness 1/2 inch)</t>
  </si>
  <si>
    <t>Galvanized Steel Pipe</t>
  </si>
  <si>
    <t>GALVANIZED STEEL SHEET #26</t>
  </si>
  <si>
    <t>GALVANIZED STEEL SHEET #24</t>
  </si>
  <si>
    <t>Flexible Duct</t>
  </si>
  <si>
    <t xml:space="preserve">Dia  6" </t>
  </si>
  <si>
    <t xml:space="preserve">Dia  8" </t>
  </si>
  <si>
    <t xml:space="preserve">Dia 10" </t>
  </si>
  <si>
    <t xml:space="preserve">Dia 12" </t>
  </si>
  <si>
    <t>ACCESSORIES</t>
  </si>
  <si>
    <t>Sq.ft</t>
  </si>
  <si>
    <t>Supply Air Diffuser</t>
  </si>
  <si>
    <t>6'' x 6'</t>
  </si>
  <si>
    <t>6'' x 6''</t>
  </si>
  <si>
    <t>8'' x 8''</t>
  </si>
  <si>
    <t>10'' x 10''</t>
  </si>
  <si>
    <t>12'' x 12''</t>
  </si>
  <si>
    <t>Fresh Air Grill/W/Insect Screen</t>
  </si>
  <si>
    <t>งานย้ายเครื่องปรับอากาศเดิมของอาคารและเติมน้ำยาเครื่องปรับอากาศ</t>
  </si>
  <si>
    <t>FCU-03,06 (30,000 BTU/HR)</t>
  </si>
  <si>
    <t>FCU-07,14 (12,000 BTU/HR)</t>
  </si>
  <si>
    <t>FCU-11 (9,000 BTU/HR)</t>
  </si>
  <si>
    <t>FCU-12 (25,000 BTU/HR)</t>
  </si>
  <si>
    <t>FCU-13 (19,000 BTU/HR)</t>
  </si>
  <si>
    <t>ตู้ Built โครงไม้เนื้อแข็ง กรุไม้อัด ปิดทับด้วยลามิเนต (ตามแบบ)</t>
  </si>
  <si>
    <t>D3S</t>
  </si>
  <si>
    <t>D3R</t>
  </si>
  <si>
    <t>D4</t>
  </si>
  <si>
    <t>FCU-08,09,10 (48,000 BTU/HR)</t>
  </si>
  <si>
    <t>คำนวนราคากลางเมื่อ 18 มิถุนายน 2561</t>
  </si>
  <si>
    <t>B05</t>
  </si>
  <si>
    <t>ฉากกั้นห้องประชุม Movable Wall System (ตามแบบ)</t>
  </si>
  <si>
    <t>ฝ้าสมาร์ทบอร์ด ตีเว้นร่อง วางเส้น PVC</t>
  </si>
  <si>
    <t>บานอลูมิเนียม กระจกเทมเปอร์ 8 มม.+ฟิล์มฝ้า</t>
  </si>
  <si>
    <t>โคมไฟดาวน์ไลท์ ปรับมุม DIA.73mm หลอด LED 6 W. กรอบสีขาว</t>
  </si>
  <si>
    <t>โคมไฟดาวน์ไลท์ ครอบแผ่นอะคริลิค DIA.130mm หลอด LED 9 W.</t>
  </si>
  <si>
    <t>โคมไฟฝังฝ้า ครอบแผ่นอะคริลิค 595X595X85 หลอด LED 36 W.</t>
  </si>
  <si>
    <t>โคมไฟฝังฝ้า ครอบแผ่นอะคริลิค 190X1270X130 หลอด LED 36 W.</t>
  </si>
  <si>
    <t>โคมไฟฝังฝ้า ครอบแผ่นอะคริลิค 90X1155X85 หลอด LED 36 W.</t>
  </si>
  <si>
    <t>โคมไฟห้อยจากเพดาน ครอบแผ่นอะคริลิค 68X1190X90 หลอด T5 28 W.</t>
  </si>
  <si>
    <t>โคมไฟติดฝ้าเพดาน ครอบแผ่นอะคริลิค 68X1140X90 หลอด LED 36 W.</t>
  </si>
  <si>
    <t>โครงการปรับปรุงชั้น 1 และชั้น 4 คณะสังคมวิทยาและมานุษยวิทยา อาคารคณะสังคมสงเคราะห์ศาสตร์ มธ. ท่าพระจันทร์</t>
  </si>
  <si>
    <t>เจ้าของโครงการ  คณะสังคมวิทยาและมานุษยวิทยา</t>
  </si>
  <si>
    <t>สถานที่ก่อสร้าง  ชั้น 4 อาคารคณะสังคมสงเคราะห์ศาสตร์ มหาวิทยาธรรมศาสตร์ ศูนย์ท่าพระจันทร์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</si>
</sst>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6">
    <numFmt numFmtId="43" formatCode="_(* #,##0.00_);_(* \(#,##0.00\);_(* &quot;-&quot;??_);_(@_)"/>
    <numFmt numFmtId="164" formatCode="&quot;฿&quot;#,##0;[Red]\-&quot;฿&quot;#,##0"/>
    <numFmt numFmtId="165" formatCode="_-* #,##0_-;\-* #,##0_-;_-* &quot;-&quot;_-;_-@_-"/>
    <numFmt numFmtId="166" formatCode="_-* #,##0.00_-;\-* #,##0.00_-;_-* &quot;-&quot;??_-;_-@_-"/>
    <numFmt numFmtId="167" formatCode="_-* #,##0_-;\-* #,##0_-;_-* &quot;-&quot;??_-;_-@_-"/>
    <numFmt numFmtId="168" formatCode="_-* #,##0.0000_-;\-* #,##0.0000_-;_-* &quot;-&quot;_-;_-@_-"/>
    <numFmt numFmtId="169" formatCode="_(* #,##0.0000_);_(* \(#,##0.0000\);_(* &quot;-&quot;????_);_(@_)"/>
    <numFmt numFmtId="170" formatCode="#,###&quot;  &quot;"/>
    <numFmt numFmtId="171" formatCode="0.00\ &quot;%&quot;"/>
    <numFmt numFmtId="172" formatCode="[$-1070000]d/m/yy;@"/>
    <numFmt numFmtId="173" formatCode="[$-101041E]d\ mmmm\ yyyy;@"/>
    <numFmt numFmtId="174" formatCode="_ * #,##0_ ;_ * \-#,##0_ ;_ * &quot;-&quot;_ ;_ @_ "/>
    <numFmt numFmtId="175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\\#,##0;[Red]&quot;\-&quot;#,##0"/>
    <numFmt numFmtId="179" formatCode="#,##0.00\ ;&quot; -&quot;#,##0.00\ ;&quot; -&quot;#\ ;@\ "/>
    <numFmt numFmtId="180" formatCode="#,##0\ ;&quot; -&quot;#,##0\ ;&quot; - &quot;;@\ "/>
    <numFmt numFmtId="181" formatCode="&quot;฿t&quot;#,##0\ ;&quot;(฿t&quot;#,##0\)"/>
    <numFmt numFmtId="182" formatCode="\t0.00E+00"/>
    <numFmt numFmtId="183" formatCode="#,##0.0\ ;\(#,##0.0\)"/>
    <numFmt numFmtId="184" formatCode="&quot;วว/ดด/ปป&quot;"/>
    <numFmt numFmtId="185" formatCode="0.0&quot;  &quot;"/>
    <numFmt numFmtId="186" formatCode="\$#,##0\ ;&quot;($&quot;#,##0\)"/>
    <numFmt numFmtId="187" formatCode="#,##0&quot; F&quot;;[Red]\-#,##0&quot; F&quot;"/>
    <numFmt numFmtId="188" formatCode="dd\-mmm\-yy\ "/>
    <numFmt numFmtId="189" formatCode="_-* #,##0.0_-;\-* #,##0.0_-;_-* &quot;-&quot;?_-;_-@_-"/>
    <numFmt numFmtId="190" formatCode="General_)"/>
    <numFmt numFmtId="191" formatCode="0\+000"/>
    <numFmt numFmtId="192" formatCode="\(#\)"/>
    <numFmt numFmtId="193" formatCode="\(##\)"/>
    <numFmt numFmtId="194" formatCode="_(\ #,###.0_);_(* \(#,###.0\);_(\ &quot;-&quot;_);_(@_)"/>
    <numFmt numFmtId="195" formatCode="_(* #,##0_);_(* \(#,##0\);_(* &quot;-&quot;??_);_(@_)"/>
    <numFmt numFmtId="196" formatCode="#0.00"/>
    <numFmt numFmtId="197" formatCode="0.000"/>
    <numFmt numFmtId="198" formatCode="_-* #,##0.000_-;\-* #,##0.000_-;_-* &quot;-&quot;??_-;_-@_-"/>
  </numFmts>
  <fonts count="86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Cordia New"/>
      <family val="2"/>
    </font>
    <font>
      <sz val="16"/>
      <name val="Cordia New"/>
      <family val="2"/>
    </font>
    <font>
      <sz val="14"/>
      <name val="AngsanaUPC"/>
      <family val="1"/>
      <charset val="222"/>
    </font>
    <font>
      <sz val="10"/>
      <name val="Arial"/>
      <family val="2"/>
    </font>
    <font>
      <sz val="11"/>
      <color indexed="8"/>
      <name val="Tahoma"/>
      <family val="2"/>
      <charset val="222"/>
    </font>
    <font>
      <b/>
      <sz val="18"/>
      <name val="Cordia New"/>
      <family val="2"/>
    </font>
    <font>
      <sz val="18"/>
      <name val="Cordia New"/>
      <family val="2"/>
    </font>
    <font>
      <sz val="11"/>
      <color indexed="8"/>
      <name val="Calibri"/>
      <family val="2"/>
      <charset val="222"/>
    </font>
    <font>
      <sz val="11"/>
      <color indexed="8"/>
      <name val="Tahoma"/>
      <family val="2"/>
    </font>
    <font>
      <sz val="14"/>
      <name val="Angsana New"/>
      <family val="1"/>
    </font>
    <font>
      <sz val="10"/>
      <name val="MS Sans Serif"/>
      <family val="2"/>
      <charset val="222"/>
    </font>
    <font>
      <b/>
      <sz val="12"/>
      <name val="Arial"/>
      <family val="2"/>
    </font>
    <font>
      <sz val="12.5"/>
      <name val="DilleniaUPC"/>
      <family val="1"/>
    </font>
    <font>
      <sz val="12"/>
      <name val="นูลมรผ"/>
      <charset val="222"/>
    </font>
    <font>
      <sz val="10"/>
      <name val="Arial"/>
      <family val="2"/>
      <charset val="222"/>
    </font>
    <font>
      <sz val="14"/>
      <name val="Cordia New"/>
      <family val="2"/>
      <charset val="222"/>
    </font>
    <font>
      <sz val="10"/>
      <name val="Arial"/>
      <family val="2"/>
    </font>
    <font>
      <sz val="14"/>
      <name val="SV Rojchana"/>
      <charset val="222"/>
    </font>
    <font>
      <sz val="11"/>
      <name val="??"/>
      <family val="1"/>
      <charset val="222"/>
    </font>
    <font>
      <sz val="12"/>
      <name val="Arial"/>
      <family val="2"/>
      <charset val="222"/>
    </font>
    <font>
      <sz val="12"/>
      <name val="Times New Roman"/>
      <family val="1"/>
      <charset val="222"/>
    </font>
    <font>
      <sz val="12"/>
      <name val="????"/>
      <charset val="222"/>
    </font>
    <font>
      <sz val="16"/>
      <name val="DilleniaUPC"/>
      <family val="1"/>
      <charset val="222"/>
    </font>
    <font>
      <sz val="10"/>
      <color indexed="8"/>
      <name val="Arial"/>
      <family val="2"/>
      <charset val="222"/>
    </font>
    <font>
      <sz val="8"/>
      <name val="Arial"/>
      <family val="2"/>
      <charset val="222"/>
    </font>
    <font>
      <b/>
      <sz val="14"/>
      <name val="Cordia New"/>
      <family val="2"/>
    </font>
    <font>
      <b/>
      <u/>
      <sz val="14"/>
      <name val="Cordia New"/>
      <family val="2"/>
    </font>
    <font>
      <u/>
      <sz val="14"/>
      <name val="Cordia New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20"/>
      <name val="Cordia New"/>
      <family val="2"/>
    </font>
    <font>
      <sz val="11"/>
      <name val="Cordia New"/>
      <family val="2"/>
    </font>
    <font>
      <sz val="14"/>
      <color rgb="FFFF0000"/>
      <name val="Cordia New"/>
      <family val="2"/>
    </font>
    <font>
      <sz val="14"/>
      <name val="Browallia New"/>
      <family val="2"/>
    </font>
    <font>
      <sz val="14"/>
      <name val="Cordia New"/>
      <family val="2"/>
    </font>
    <font>
      <sz val="11"/>
      <color indexed="63"/>
      <name val="Tahoma"/>
      <family val="2"/>
      <charset val="222"/>
    </font>
    <font>
      <sz val="11"/>
      <color indexed="9"/>
      <name val="Tahoma"/>
      <family val="2"/>
      <charset val="222"/>
    </font>
    <font>
      <b/>
      <i/>
      <sz val="24"/>
      <color indexed="49"/>
      <name val="Arial Narrow"/>
      <family val="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6"/>
      <color theme="1"/>
      <name val="Browallia New"/>
      <family val="2"/>
    </font>
    <font>
      <sz val="16"/>
      <color indexed="8"/>
      <name val="Browallia New"/>
      <family val="2"/>
    </font>
    <font>
      <sz val="14"/>
      <name val="BrowalliaUPC"/>
      <family val="2"/>
      <charset val="222"/>
    </font>
    <font>
      <sz val="15"/>
      <color indexed="8"/>
      <name val="Angsana New"/>
      <family val="2"/>
      <charset val="222"/>
    </font>
    <font>
      <sz val="15"/>
      <name val="AngsanaUPC"/>
      <family val="1"/>
    </font>
    <font>
      <b/>
      <sz val="14"/>
      <name val="AngsanaUPC"/>
      <family val="1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62"/>
      <name val="Tahoma"/>
      <family val="2"/>
      <charset val="222"/>
    </font>
    <font>
      <b/>
      <sz val="13"/>
      <color indexed="62"/>
      <name val="Tahoma"/>
      <family val="2"/>
      <charset val="222"/>
    </font>
    <font>
      <b/>
      <sz val="11"/>
      <color indexed="62"/>
      <name val="Tahoma"/>
      <family val="2"/>
      <charset val="222"/>
    </font>
    <font>
      <u/>
      <sz val="11"/>
      <color theme="10"/>
      <name val="Tahoma"/>
      <family val="2"/>
      <charset val="222"/>
    </font>
    <font>
      <u/>
      <sz val="11.9"/>
      <color theme="10"/>
      <name val="Cordia New"/>
      <family val="2"/>
    </font>
    <font>
      <u/>
      <sz val="14"/>
      <color indexed="12"/>
      <name val="Cordia New"/>
      <family val="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2"/>
      <name val="Helv"/>
    </font>
    <font>
      <sz val="11"/>
      <color theme="1"/>
      <name val="Tahoma"/>
      <family val="2"/>
      <charset val="222"/>
    </font>
    <font>
      <sz val="11"/>
      <name val="Arial"/>
      <family val="2"/>
    </font>
    <font>
      <b/>
      <sz val="11"/>
      <color indexed="63"/>
      <name val="Tahoma"/>
      <family val="2"/>
      <charset val="222"/>
    </font>
    <font>
      <b/>
      <i/>
      <sz val="18"/>
      <color indexed="28"/>
      <name val="AngsanaUPC"/>
      <family val="1"/>
    </font>
    <font>
      <sz val="9"/>
      <color indexed="8"/>
      <name val="Arial"/>
      <family val="2"/>
    </font>
    <font>
      <sz val="14"/>
      <color indexed="8"/>
      <name val="CordiaUPC"/>
      <family val="2"/>
      <charset val="222"/>
    </font>
    <font>
      <b/>
      <sz val="18"/>
      <color indexed="62"/>
      <name val="Tahoma"/>
      <family val="2"/>
      <charset val="222"/>
    </font>
    <font>
      <sz val="11"/>
      <color indexed="10"/>
      <name val="Tahoma"/>
      <family val="2"/>
      <charset val="222"/>
    </font>
    <font>
      <u/>
      <sz val="7.2"/>
      <color indexed="12"/>
      <name val="Helv"/>
      <family val="2"/>
    </font>
    <font>
      <u/>
      <sz val="7.2"/>
      <color indexed="36"/>
      <name val="Helv"/>
      <family val="2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b/>
      <sz val="18"/>
      <color rgb="FFFF0000"/>
      <name val="Cordia New"/>
      <family val="2"/>
    </font>
    <font>
      <b/>
      <sz val="14"/>
      <color rgb="FFFF0000"/>
      <name val="Cordia New"/>
      <family val="2"/>
    </font>
    <font>
      <b/>
      <sz val="16"/>
      <color rgb="FFFF0000"/>
      <name val="Cordia New"/>
      <family val="2"/>
    </font>
    <font>
      <b/>
      <sz val="18"/>
      <color rgb="FF0000FF"/>
      <name val="Cordia New"/>
      <family val="2"/>
    </font>
    <font>
      <b/>
      <sz val="14"/>
      <color rgb="FF0000FF"/>
      <name val="Cordia New"/>
      <family val="2"/>
    </font>
    <font>
      <sz val="14"/>
      <color rgb="FF0000FF"/>
      <name val="Cordia New"/>
      <family val="2"/>
    </font>
    <font>
      <sz val="18"/>
      <color rgb="FF0000FF"/>
      <name val="Cordia New"/>
      <family val="2"/>
    </font>
    <font>
      <sz val="16"/>
      <color rgb="FF0000FF"/>
      <name val="Cordia New"/>
      <family val="2"/>
    </font>
    <font>
      <sz val="14"/>
      <color rgb="FFFFFF00"/>
      <name val="Cordia New"/>
      <family val="2"/>
    </font>
    <font>
      <sz val="14"/>
      <name val="Cordia New"/>
      <family val="2"/>
      <charset val="1"/>
    </font>
    <font>
      <sz val="14"/>
      <name val="CordiaUPC"/>
      <family val="2"/>
    </font>
  </fonts>
  <fills count="2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2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7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35">
    <xf numFmtId="0" fontId="0" fillId="0" borderId="0"/>
    <xf numFmtId="0" fontId="19" fillId="0" borderId="0">
      <alignment vertical="center"/>
    </xf>
    <xf numFmtId="178" fontId="1" fillId="0" borderId="0" applyFill="0" applyBorder="0" applyAlignment="0" applyProtection="0"/>
    <xf numFmtId="179" fontId="1" fillId="0" borderId="0" applyFill="0" applyBorder="0" applyAlignment="0" applyProtection="0"/>
    <xf numFmtId="180" fontId="1" fillId="0" borderId="0" applyFill="0" applyBorder="0" applyAlignment="0" applyProtection="0"/>
    <xf numFmtId="4" fontId="1" fillId="0" borderId="0" applyFill="0" applyBorder="0" applyAlignment="0" applyProtection="0"/>
    <xf numFmtId="181" fontId="1" fillId="0" borderId="0" applyFill="0" applyBorder="0" applyAlignment="0" applyProtection="0"/>
    <xf numFmtId="182" fontId="1" fillId="0" borderId="0" applyFill="0" applyBorder="0" applyAlignment="0" applyProtection="0"/>
    <xf numFmtId="180" fontId="1" fillId="0" borderId="0" applyFill="0" applyBorder="0" applyAlignment="0" applyProtection="0"/>
    <xf numFmtId="38" fontId="1" fillId="0" borderId="0" applyFill="0" applyBorder="0" applyAlignment="0" applyProtection="0"/>
    <xf numFmtId="40" fontId="1" fillId="0" borderId="0" applyFill="0" applyBorder="0" applyAlignment="0" applyProtection="0"/>
    <xf numFmtId="0" fontId="20" fillId="0" borderId="0"/>
    <xf numFmtId="0" fontId="21" fillId="0" borderId="0"/>
    <xf numFmtId="9" fontId="16" fillId="2" borderId="0"/>
    <xf numFmtId="0" fontId="16" fillId="0" borderId="0"/>
    <xf numFmtId="0" fontId="16" fillId="0" borderId="0" applyFill="0" applyBorder="0" applyAlignment="0"/>
    <xf numFmtId="183" fontId="16" fillId="0" borderId="0" applyFill="0" applyBorder="0" applyAlignment="0"/>
    <xf numFmtId="0" fontId="22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184" fontId="24" fillId="0" borderId="0" applyFill="0" applyBorder="0" applyAlignment="0"/>
    <xf numFmtId="185" fontId="24" fillId="0" borderId="0" applyFill="0" applyBorder="0" applyAlignment="0"/>
    <xf numFmtId="183" fontId="16" fillId="0" borderId="0" applyFill="0" applyBorder="0" applyAlignment="0"/>
    <xf numFmtId="166" fontId="31" fillId="0" borderId="0" applyFont="0" applyFill="0" applyBorder="0" applyAlignment="0" applyProtection="0"/>
    <xf numFmtId="184" fontId="1" fillId="0" borderId="0" applyFill="0" applyBorder="0" applyAlignment="0" applyProtection="0"/>
    <xf numFmtId="166" fontId="5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1" fillId="0" borderId="0" applyFont="0" applyFill="0" applyBorder="0" applyAlignment="0" applyProtection="0"/>
    <xf numFmtId="40" fontId="12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" fillId="0" borderId="0" applyFont="0" applyFill="0" applyBorder="0" applyAlignment="0" applyProtection="0"/>
    <xf numFmtId="3" fontId="1" fillId="0" borderId="0" applyFill="0" applyBorder="0" applyAlignment="0" applyProtection="0"/>
    <xf numFmtId="183" fontId="1" fillId="0" borderId="0" applyFill="0" applyBorder="0" applyAlignment="0" applyProtection="0"/>
    <xf numFmtId="186" fontId="1" fillId="0" borderId="0" applyFill="0" applyBorder="0" applyAlignment="0" applyProtection="0"/>
    <xf numFmtId="0" fontId="1" fillId="0" borderId="0" applyFill="0" applyBorder="0" applyAlignment="0" applyProtection="0"/>
    <xf numFmtId="14" fontId="25" fillId="0" borderId="0" applyFill="0" applyBorder="0" applyAlignment="0"/>
    <xf numFmtId="184" fontId="24" fillId="0" borderId="0" applyFill="0" applyBorder="0" applyAlignment="0"/>
    <xf numFmtId="183" fontId="16" fillId="0" borderId="0" applyFill="0" applyBorder="0" applyAlignment="0"/>
    <xf numFmtId="184" fontId="24" fillId="0" borderId="0" applyFill="0" applyBorder="0" applyAlignment="0"/>
    <xf numFmtId="185" fontId="24" fillId="0" borderId="0" applyFill="0" applyBorder="0" applyAlignment="0"/>
    <xf numFmtId="183" fontId="16" fillId="0" borderId="0" applyFill="0" applyBorder="0" applyAlignment="0"/>
    <xf numFmtId="2" fontId="1" fillId="0" borderId="0" applyFill="0" applyBorder="0" applyAlignment="0" applyProtection="0"/>
    <xf numFmtId="0" fontId="26" fillId="3" borderId="0" applyNumberFormat="0" applyBorder="0" applyAlignment="0" applyProtection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0" fontId="26" fillId="4" borderId="0" applyNumberFormat="0" applyBorder="0" applyAlignment="0" applyProtection="0"/>
    <xf numFmtId="184" fontId="24" fillId="0" borderId="0" applyFill="0" applyBorder="0" applyAlignment="0"/>
    <xf numFmtId="183" fontId="16" fillId="0" borderId="0" applyFill="0" applyBorder="0" applyAlignment="0"/>
    <xf numFmtId="184" fontId="24" fillId="0" borderId="0" applyFill="0" applyBorder="0" applyAlignment="0"/>
    <xf numFmtId="185" fontId="24" fillId="0" borderId="0" applyFill="0" applyBorder="0" applyAlignment="0"/>
    <xf numFmtId="183" fontId="16" fillId="0" borderId="0" applyFill="0" applyBorder="0" applyAlignment="0"/>
    <xf numFmtId="187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1" fillId="0" borderId="0"/>
    <xf numFmtId="0" fontId="4" fillId="0" borderId="0"/>
    <xf numFmtId="0" fontId="17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1" fillId="0" borderId="0"/>
    <xf numFmtId="0" fontId="14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6" fillId="0" borderId="0"/>
    <xf numFmtId="0" fontId="1" fillId="0" borderId="0" applyFill="0" applyBorder="0" applyAlignment="0" applyProtection="0"/>
    <xf numFmtId="184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10" fontId="1" fillId="0" borderId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184" fontId="24" fillId="0" borderId="0" applyFill="0" applyBorder="0" applyAlignment="0"/>
    <xf numFmtId="183" fontId="16" fillId="0" borderId="0" applyFill="0" applyBorder="0" applyAlignment="0"/>
    <xf numFmtId="184" fontId="24" fillId="0" borderId="0" applyFill="0" applyBorder="0" applyAlignment="0"/>
    <xf numFmtId="185" fontId="24" fillId="0" borderId="0" applyFill="0" applyBorder="0" applyAlignment="0"/>
    <xf numFmtId="183" fontId="16" fillId="0" borderId="0" applyFill="0" applyBorder="0" applyAlignment="0"/>
    <xf numFmtId="0" fontId="16" fillId="0" borderId="0"/>
    <xf numFmtId="49" fontId="25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181" fontId="1" fillId="0" borderId="0" applyFill="0" applyBorder="0" applyAlignment="0" applyProtection="0"/>
    <xf numFmtId="188" fontId="1" fillId="0" borderId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ill="0" applyBorder="0" applyAlignment="0" applyProtection="0"/>
    <xf numFmtId="166" fontId="18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10" fillId="0" borderId="0" applyFont="0" applyFill="0" applyBorder="0" applyAlignment="0" applyProtection="0"/>
    <xf numFmtId="166" fontId="6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1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6" fillId="0" borderId="0"/>
    <xf numFmtId="0" fontId="5" fillId="0" borderId="0"/>
    <xf numFmtId="0" fontId="16" fillId="0" borderId="0"/>
    <xf numFmtId="0" fontId="5" fillId="0" borderId="0"/>
    <xf numFmtId="0" fontId="18" fillId="0" borderId="0"/>
    <xf numFmtId="0" fontId="5" fillId="0" borderId="0"/>
    <xf numFmtId="0" fontId="30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166" fontId="3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37" fillId="0" borderId="0"/>
    <xf numFmtId="0" fontId="38" fillId="0" borderId="0"/>
    <xf numFmtId="190" fontId="4" fillId="0" borderId="0" applyFont="0" applyFill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6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9" borderId="0" applyNumberFormat="0" applyBorder="0" applyAlignment="0" applyProtection="0"/>
    <xf numFmtId="0" fontId="39" fillId="12" borderId="0" applyNumberFormat="0" applyBorder="0" applyAlignment="0" applyProtection="0"/>
    <xf numFmtId="0" fontId="39" fillId="6" borderId="0" applyNumberFormat="0" applyBorder="0" applyAlignment="0" applyProtection="0"/>
    <xf numFmtId="0" fontId="40" fillId="13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6" borderId="0" applyNumberFormat="0" applyBorder="0" applyAlignment="0" applyProtection="0"/>
    <xf numFmtId="9" fontId="4" fillId="0" borderId="0"/>
    <xf numFmtId="0" fontId="41" fillId="14" borderId="40">
      <alignment horizontal="centerContinuous" vertical="top"/>
    </xf>
    <xf numFmtId="0" fontId="40" fillId="13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2" fillId="19" borderId="0" applyNumberFormat="0" applyBorder="0" applyAlignment="0" applyProtection="0"/>
    <xf numFmtId="0" fontId="43" fillId="5" borderId="64" applyNumberFormat="0" applyAlignment="0" applyProtection="0"/>
    <xf numFmtId="0" fontId="44" fillId="20" borderId="65" applyNumberFormat="0" applyAlignment="0" applyProtection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43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166" fontId="1" fillId="0" borderId="0" applyFont="0" applyFill="0" applyBorder="0" applyAlignment="0" applyProtection="0"/>
    <xf numFmtId="189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89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9" fontId="37" fillId="0" borderId="0" applyFont="0" applyFill="0" applyBorder="0" applyAlignment="0" applyProtection="0"/>
    <xf numFmtId="166" fontId="47" fillId="0" borderId="0" applyFont="0" applyFill="0" applyBorder="0" applyAlignment="0" applyProtection="0"/>
    <xf numFmtId="189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9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2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91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91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41" fillId="14" borderId="40">
      <alignment horizontal="centerContinuous" vertical="top"/>
    </xf>
    <xf numFmtId="193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15" fontId="50" fillId="21" borderId="0">
      <alignment horizontal="centerContinuous"/>
    </xf>
    <xf numFmtId="0" fontId="51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3" fillId="0" borderId="66" applyNumberFormat="0" applyFill="0" applyAlignment="0" applyProtection="0"/>
    <xf numFmtId="0" fontId="54" fillId="0" borderId="67" applyNumberFormat="0" applyFill="0" applyAlignment="0" applyProtection="0"/>
    <xf numFmtId="0" fontId="55" fillId="0" borderId="68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6" borderId="64" applyNumberFormat="0" applyAlignment="0" applyProtection="0"/>
    <xf numFmtId="0" fontId="59" fillId="6" borderId="64" applyNumberFormat="0" applyAlignment="0" applyProtection="0"/>
    <xf numFmtId="0" fontId="60" fillId="0" borderId="69" applyNumberFormat="0" applyFill="0" applyAlignment="0" applyProtection="0"/>
    <xf numFmtId="195" fontId="5" fillId="0" borderId="0"/>
    <xf numFmtId="0" fontId="61" fillId="11" borderId="0" applyNumberFormat="0" applyBorder="0" applyAlignment="0" applyProtection="0"/>
    <xf numFmtId="190" fontId="62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5" fillId="0" borderId="0"/>
    <xf numFmtId="0" fontId="1" fillId="0" borderId="0"/>
    <xf numFmtId="0" fontId="4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2" fillId="0" borderId="0"/>
    <xf numFmtId="0" fontId="32" fillId="0" borderId="0"/>
    <xf numFmtId="0" fontId="37" fillId="0" borderId="0"/>
    <xf numFmtId="0" fontId="63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37" fillId="0" borderId="0"/>
    <xf numFmtId="0" fontId="1" fillId="0" borderId="0"/>
    <xf numFmtId="0" fontId="45" fillId="0" borderId="0"/>
    <xf numFmtId="0" fontId="1" fillId="0" borderId="0"/>
    <xf numFmtId="0" fontId="31" fillId="0" borderId="0"/>
    <xf numFmtId="0" fontId="1" fillId="0" borderId="0"/>
    <xf numFmtId="0" fontId="64" fillId="0" borderId="0"/>
    <xf numFmtId="0" fontId="1" fillId="7" borderId="70" applyNumberFormat="0" applyFont="0" applyAlignment="0" applyProtection="0"/>
    <xf numFmtId="0" fontId="65" fillId="5" borderId="71" applyNumberForma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66" fillId="23" borderId="0"/>
    <xf numFmtId="0" fontId="5" fillId="0" borderId="0"/>
    <xf numFmtId="196" fontId="67" fillId="0" borderId="72">
      <alignment horizontal="right" vertical="center"/>
    </xf>
    <xf numFmtId="0" fontId="68" fillId="0" borderId="72">
      <alignment horizontal="center" vertical="center"/>
    </xf>
    <xf numFmtId="0" fontId="69" fillId="0" borderId="0" applyNumberFormat="0" applyFill="0" applyBorder="0" applyAlignment="0" applyProtection="0"/>
    <xf numFmtId="0" fontId="65" fillId="0" borderId="73" applyNumberFormat="0" applyFill="0" applyAlignment="0" applyProtection="0"/>
    <xf numFmtId="0" fontId="70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7" fillId="0" borderId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20"/>
    <xf numFmtId="0" fontId="73" fillId="0" borderId="0"/>
    <xf numFmtId="0" fontId="74" fillId="0" borderId="0"/>
    <xf numFmtId="0" fontId="1" fillId="0" borderId="0"/>
    <xf numFmtId="9" fontId="31" fillId="0" borderId="0" applyFont="0" applyFill="0" applyBorder="0" applyAlignment="0" applyProtection="0"/>
    <xf numFmtId="0" fontId="12" fillId="0" borderId="0"/>
  </cellStyleXfs>
  <cellXfs count="352">
    <xf numFmtId="0" fontId="0" fillId="0" borderId="0" xfId="0"/>
    <xf numFmtId="0" fontId="3" fillId="0" borderId="0" xfId="207" applyFont="1" applyFill="1" applyAlignment="1">
      <alignment vertical="center"/>
    </xf>
    <xf numFmtId="0" fontId="3" fillId="0" borderId="0" xfId="207" applyFont="1" applyFill="1" applyBorder="1" applyAlignment="1">
      <alignment vertical="center"/>
    </xf>
    <xf numFmtId="0" fontId="2" fillId="0" borderId="0" xfId="207" applyFont="1" applyFill="1" applyBorder="1" applyAlignment="1">
      <alignment horizontal="center" vertical="center"/>
    </xf>
    <xf numFmtId="0" fontId="1" fillId="0" borderId="0" xfId="207" applyFont="1" applyFill="1" applyAlignment="1">
      <alignment vertical="center"/>
    </xf>
    <xf numFmtId="166" fontId="1" fillId="0" borderId="0" xfId="207" applyNumberFormat="1" applyFont="1" applyFill="1" applyAlignment="1">
      <alignment vertical="center"/>
    </xf>
    <xf numFmtId="0" fontId="8" fillId="0" borderId="0" xfId="207" applyFont="1" applyFill="1" applyAlignment="1">
      <alignment vertical="center"/>
    </xf>
    <xf numFmtId="0" fontId="2" fillId="0" borderId="0" xfId="138" applyNumberFormat="1" applyFont="1" applyFill="1" applyBorder="1" applyAlignment="1"/>
    <xf numFmtId="166" fontId="2" fillId="0" borderId="0" xfId="138" applyFont="1" applyFill="1" applyBorder="1" applyAlignment="1"/>
    <xf numFmtId="166" fontId="1" fillId="0" borderId="0" xfId="133" quotePrefix="1" applyFont="1" applyFill="1" applyBorder="1" applyAlignment="1">
      <alignment horizontal="right" vertical="center"/>
    </xf>
    <xf numFmtId="49" fontId="2" fillId="0" borderId="0" xfId="207" applyNumberFormat="1" applyFont="1" applyFill="1" applyBorder="1" applyAlignment="1">
      <alignment horizontal="center" vertical="center"/>
    </xf>
    <xf numFmtId="166" fontId="2" fillId="0" borderId="0" xfId="138" applyFont="1" applyFill="1" applyBorder="1"/>
    <xf numFmtId="172" fontId="2" fillId="0" borderId="0" xfId="138" quotePrefix="1" applyNumberFormat="1" applyFont="1" applyFill="1" applyBorder="1"/>
    <xf numFmtId="0" fontId="3" fillId="0" borderId="0" xfId="99" applyFont="1" applyFill="1" applyBorder="1"/>
    <xf numFmtId="0" fontId="27" fillId="0" borderId="0" xfId="207" applyFont="1" applyFill="1" applyAlignment="1">
      <alignment vertical="center"/>
    </xf>
    <xf numFmtId="0" fontId="8" fillId="0" borderId="0" xfId="196" applyFont="1" applyFill="1" applyAlignment="1"/>
    <xf numFmtId="166" fontId="3" fillId="0" borderId="0" xfId="196" applyNumberFormat="1" applyFont="1" applyFill="1" applyBorder="1" applyAlignment="1">
      <alignment vertical="top"/>
    </xf>
    <xf numFmtId="0" fontId="34" fillId="0" borderId="0" xfId="196" applyFont="1" applyFill="1"/>
    <xf numFmtId="0" fontId="3" fillId="0" borderId="0" xfId="196" applyFont="1" applyFill="1" applyAlignment="1">
      <alignment horizontal="center"/>
    </xf>
    <xf numFmtId="0" fontId="3" fillId="0" borderId="0" xfId="196" applyFont="1" applyFill="1"/>
    <xf numFmtId="0" fontId="27" fillId="0" borderId="9" xfId="196" applyFont="1" applyFill="1" applyBorder="1" applyAlignment="1" applyProtection="1">
      <alignment horizontal="center" vertical="center"/>
      <protection hidden="1"/>
    </xf>
    <xf numFmtId="0" fontId="27" fillId="0" borderId="1" xfId="196" applyFont="1" applyFill="1" applyBorder="1" applyAlignment="1" applyProtection="1">
      <alignment horizontal="center" vertical="center"/>
      <protection hidden="1"/>
    </xf>
    <xf numFmtId="0" fontId="27" fillId="0" borderId="21" xfId="196" applyFont="1" applyFill="1" applyBorder="1" applyAlignment="1" applyProtection="1">
      <alignment horizontal="center" vertical="top" wrapText="1"/>
      <protection hidden="1"/>
    </xf>
    <xf numFmtId="0" fontId="27" fillId="0" borderId="11" xfId="196" applyFont="1" applyFill="1" applyBorder="1" applyAlignment="1" applyProtection="1">
      <alignment horizontal="center" vertical="center"/>
      <protection hidden="1"/>
    </xf>
    <xf numFmtId="0" fontId="1" fillId="0" borderId="0" xfId="196" applyFont="1" applyFill="1"/>
    <xf numFmtId="166" fontId="1" fillId="0" borderId="0" xfId="196" applyNumberFormat="1" applyFont="1" applyFill="1" applyBorder="1" applyAlignment="1">
      <alignment vertical="top"/>
    </xf>
    <xf numFmtId="0" fontId="27" fillId="0" borderId="17" xfId="196" applyFont="1" applyFill="1" applyBorder="1" applyAlignment="1" applyProtection="1">
      <alignment horizontal="center" vertical="center"/>
      <protection hidden="1"/>
    </xf>
    <xf numFmtId="0" fontId="27" fillId="0" borderId="33" xfId="196" applyFont="1" applyFill="1" applyBorder="1" applyAlignment="1" applyProtection="1">
      <alignment horizontal="center" vertical="center"/>
      <protection hidden="1"/>
    </xf>
    <xf numFmtId="0" fontId="27" fillId="0" borderId="34" xfId="196" applyFont="1" applyFill="1" applyBorder="1" applyAlignment="1" applyProtection="1">
      <alignment horizontal="center" vertical="center"/>
      <protection hidden="1"/>
    </xf>
    <xf numFmtId="0" fontId="27" fillId="0" borderId="5" xfId="196" applyFont="1" applyFill="1" applyBorder="1" applyAlignment="1" applyProtection="1">
      <alignment horizontal="center" vertical="center"/>
      <protection hidden="1"/>
    </xf>
    <xf numFmtId="0" fontId="27" fillId="0" borderId="25" xfId="196" applyFont="1" applyFill="1" applyBorder="1" applyAlignment="1">
      <alignment vertical="top"/>
    </xf>
    <xf numFmtId="0" fontId="1" fillId="0" borderId="12" xfId="196" applyFont="1" applyFill="1" applyBorder="1" applyAlignment="1">
      <alignment vertical="top"/>
    </xf>
    <xf numFmtId="49" fontId="1" fillId="0" borderId="15" xfId="196" applyNumberFormat="1" applyFont="1" applyFill="1" applyBorder="1" applyAlignment="1">
      <alignment vertical="top"/>
    </xf>
    <xf numFmtId="0" fontId="27" fillId="0" borderId="25" xfId="196" applyFont="1" applyFill="1" applyBorder="1" applyAlignment="1" applyProtection="1">
      <alignment horizontal="left" vertical="center"/>
      <protection hidden="1"/>
    </xf>
    <xf numFmtId="0" fontId="29" fillId="0" borderId="12" xfId="196" applyFont="1" applyFill="1" applyBorder="1" applyAlignment="1">
      <alignment horizontal="left" vertical="top" indent="1"/>
    </xf>
    <xf numFmtId="0" fontId="29" fillId="0" borderId="13" xfId="196" applyFont="1" applyFill="1" applyBorder="1" applyAlignment="1">
      <alignment vertical="top"/>
    </xf>
    <xf numFmtId="165" fontId="1" fillId="0" borderId="23" xfId="196" applyNumberFormat="1" applyFont="1" applyFill="1" applyBorder="1" applyAlignment="1">
      <alignment vertical="top"/>
    </xf>
    <xf numFmtId="165" fontId="1" fillId="0" borderId="12" xfId="196" applyNumberFormat="1" applyFont="1" applyFill="1" applyBorder="1" applyAlignment="1">
      <alignment vertical="top"/>
    </xf>
    <xf numFmtId="0" fontId="1" fillId="0" borderId="12" xfId="196" applyFont="1" applyFill="1" applyBorder="1" applyAlignment="1" applyProtection="1">
      <alignment vertical="top"/>
      <protection locked="0"/>
    </xf>
    <xf numFmtId="0" fontId="35" fillId="0" borderId="0" xfId="196" applyFont="1" applyFill="1"/>
    <xf numFmtId="0" fontId="1" fillId="0" borderId="12" xfId="196" applyFont="1" applyFill="1" applyBorder="1" applyAlignment="1" applyProtection="1">
      <alignment vertical="top"/>
      <protection hidden="1"/>
    </xf>
    <xf numFmtId="0" fontId="27" fillId="0" borderId="12" xfId="196" applyFont="1" applyFill="1" applyBorder="1" applyAlignment="1" applyProtection="1">
      <alignment vertical="top"/>
      <protection locked="0"/>
    </xf>
    <xf numFmtId="0" fontId="27" fillId="0" borderId="12" xfId="196" applyFont="1" applyFill="1" applyBorder="1" applyAlignment="1" applyProtection="1">
      <alignment horizontal="left" vertical="top"/>
      <protection locked="0"/>
    </xf>
    <xf numFmtId="168" fontId="1" fillId="0" borderId="14" xfId="196" applyNumberFormat="1" applyFont="1" applyFill="1" applyBorder="1" applyAlignment="1" applyProtection="1">
      <alignment horizontal="center"/>
      <protection hidden="1"/>
    </xf>
    <xf numFmtId="43" fontId="1" fillId="0" borderId="25" xfId="169" applyNumberFormat="1" applyFont="1" applyFill="1" applyBorder="1" applyAlignment="1" applyProtection="1">
      <protection hidden="1"/>
    </xf>
    <xf numFmtId="43" fontId="1" fillId="0" borderId="0" xfId="169" applyNumberFormat="1" applyFont="1" applyFill="1"/>
    <xf numFmtId="43" fontId="1" fillId="0" borderId="14" xfId="169" applyNumberFormat="1" applyFont="1" applyFill="1" applyBorder="1" applyAlignment="1" applyProtection="1">
      <alignment horizontal="center"/>
      <protection hidden="1"/>
    </xf>
    <xf numFmtId="0" fontId="1" fillId="0" borderId="14" xfId="196" applyFont="1" applyFill="1" applyBorder="1" applyAlignment="1" applyProtection="1">
      <protection hidden="1"/>
    </xf>
    <xf numFmtId="43" fontId="27" fillId="0" borderId="38" xfId="169" applyNumberFormat="1" applyFont="1" applyFill="1" applyBorder="1" applyAlignment="1" applyProtection="1">
      <alignment horizontal="center"/>
      <protection hidden="1"/>
    </xf>
    <xf numFmtId="43" fontId="1" fillId="0" borderId="14" xfId="169" applyNumberFormat="1" applyFont="1" applyFill="1" applyBorder="1" applyAlignment="1" applyProtection="1">
      <alignment horizontal="center"/>
      <protection locked="0"/>
    </xf>
    <xf numFmtId="43" fontId="27" fillId="0" borderId="0" xfId="169" applyNumberFormat="1" applyFont="1" applyFill="1" applyBorder="1" applyAlignment="1" applyProtection="1">
      <alignment horizontal="center"/>
      <protection hidden="1"/>
    </xf>
    <xf numFmtId="165" fontId="1" fillId="0" borderId="8" xfId="196" applyNumberFormat="1" applyFont="1" applyFill="1" applyBorder="1" applyAlignment="1" applyProtection="1">
      <alignment horizontal="center"/>
      <protection hidden="1"/>
    </xf>
    <xf numFmtId="0" fontId="1" fillId="0" borderId="19" xfId="196" applyFont="1" applyFill="1" applyBorder="1" applyAlignment="1" applyProtection="1">
      <alignment horizontal="left" vertical="top" indent="1"/>
      <protection hidden="1"/>
    </xf>
    <xf numFmtId="0" fontId="1" fillId="0" borderId="0" xfId="196" applyFont="1" applyFill="1" applyBorder="1" applyAlignment="1" applyProtection="1">
      <alignment horizontal="left" vertical="top" indent="1"/>
      <protection hidden="1"/>
    </xf>
    <xf numFmtId="0" fontId="1" fillId="0" borderId="20" xfId="196" applyFont="1" applyFill="1" applyBorder="1" applyAlignment="1" applyProtection="1">
      <alignment horizontal="left" vertical="top" indent="1"/>
      <protection hidden="1"/>
    </xf>
    <xf numFmtId="43" fontId="1" fillId="0" borderId="32" xfId="169" applyNumberFormat="1" applyFont="1" applyFill="1" applyBorder="1" applyAlignment="1" applyProtection="1">
      <alignment horizontal="center"/>
      <protection hidden="1"/>
    </xf>
    <xf numFmtId="168" fontId="1" fillId="0" borderId="8" xfId="196" applyNumberFormat="1" applyFont="1" applyFill="1" applyBorder="1" applyAlignment="1" applyProtection="1">
      <alignment horizontal="center"/>
      <protection hidden="1"/>
    </xf>
    <xf numFmtId="170" fontId="1" fillId="0" borderId="19" xfId="196" applyNumberFormat="1" applyFont="1" applyFill="1" applyBorder="1" applyAlignment="1" applyProtection="1">
      <protection hidden="1"/>
    </xf>
    <xf numFmtId="165" fontId="1" fillId="0" borderId="39" xfId="196" applyNumberFormat="1" applyFont="1" applyFill="1" applyBorder="1" applyAlignment="1" applyProtection="1">
      <alignment horizontal="center"/>
      <protection hidden="1"/>
    </xf>
    <xf numFmtId="168" fontId="1" fillId="0" borderId="39" xfId="196" applyNumberFormat="1" applyFont="1" applyFill="1" applyBorder="1" applyAlignment="1" applyProtection="1">
      <alignment horizontal="center"/>
      <protection hidden="1"/>
    </xf>
    <xf numFmtId="170" fontId="1" fillId="0" borderId="40" xfId="196" applyNumberFormat="1" applyFont="1" applyFill="1" applyBorder="1" applyAlignment="1" applyProtection="1">
      <protection hidden="1"/>
    </xf>
    <xf numFmtId="0" fontId="1" fillId="0" borderId="39" xfId="196" applyFont="1" applyFill="1" applyBorder="1" applyAlignment="1" applyProtection="1">
      <protection hidden="1"/>
    </xf>
    <xf numFmtId="165" fontId="1" fillId="0" borderId="4" xfId="196" applyNumberFormat="1" applyFont="1" applyFill="1" applyBorder="1" applyAlignment="1" applyProtection="1">
      <alignment horizontal="center"/>
      <protection hidden="1"/>
    </xf>
    <xf numFmtId="168" fontId="1" fillId="0" borderId="4" xfId="196" applyNumberFormat="1" applyFont="1" applyFill="1" applyBorder="1" applyAlignment="1" applyProtection="1">
      <alignment horizontal="center"/>
      <protection hidden="1"/>
    </xf>
    <xf numFmtId="0" fontId="1" fillId="0" borderId="14" xfId="196" applyFont="1" applyFill="1" applyBorder="1" applyAlignment="1" applyProtection="1">
      <alignment horizontal="center"/>
      <protection hidden="1"/>
    </xf>
    <xf numFmtId="165" fontId="1" fillId="0" borderId="14" xfId="196" applyNumberFormat="1" applyFont="1" applyFill="1" applyBorder="1" applyAlignment="1" applyProtection="1">
      <alignment horizontal="center"/>
      <protection hidden="1"/>
    </xf>
    <xf numFmtId="0" fontId="1" fillId="0" borderId="8" xfId="196" applyFont="1" applyFill="1" applyBorder="1" applyAlignment="1" applyProtection="1">
      <alignment horizontal="center"/>
      <protection hidden="1"/>
    </xf>
    <xf numFmtId="0" fontId="1" fillId="0" borderId="0" xfId="196" applyFont="1" applyFill="1" applyBorder="1" applyAlignment="1" applyProtection="1">
      <alignment horizontal="right" vertical="top"/>
      <protection hidden="1"/>
    </xf>
    <xf numFmtId="0" fontId="1" fillId="0" borderId="0" xfId="196" applyFont="1" applyFill="1" applyBorder="1" applyAlignment="1" applyProtection="1">
      <alignment horizontal="left" vertical="top" indent="2"/>
      <protection hidden="1"/>
    </xf>
    <xf numFmtId="167" fontId="1" fillId="0" borderId="0" xfId="32" applyNumberFormat="1" applyFont="1" applyFill="1" applyBorder="1" applyAlignment="1" applyProtection="1">
      <alignment horizontal="center" vertical="top"/>
      <protection hidden="1"/>
    </xf>
    <xf numFmtId="0" fontId="1" fillId="0" borderId="0" xfId="196" applyFont="1" applyFill="1" applyBorder="1" applyAlignment="1" applyProtection="1">
      <alignment vertical="top"/>
      <protection hidden="1"/>
    </xf>
    <xf numFmtId="0" fontId="1" fillId="0" borderId="0" xfId="196" applyFont="1" applyFill="1" applyBorder="1" applyAlignment="1" applyProtection="1">
      <alignment horizontal="center"/>
      <protection hidden="1"/>
    </xf>
    <xf numFmtId="0" fontId="1" fillId="0" borderId="42" xfId="196" applyFont="1" applyFill="1" applyBorder="1" applyAlignment="1" applyProtection="1">
      <protection hidden="1"/>
    </xf>
    <xf numFmtId="49" fontId="2" fillId="0" borderId="0" xfId="207" quotePrefix="1" applyNumberFormat="1" applyFont="1" applyFill="1" applyBorder="1" applyAlignment="1">
      <alignment horizontal="center" vertical="center"/>
    </xf>
    <xf numFmtId="166" fontId="1" fillId="0" borderId="14" xfId="185" applyFont="1" applyFill="1" applyBorder="1" applyAlignment="1">
      <alignment vertical="top"/>
    </xf>
    <xf numFmtId="166" fontId="1" fillId="0" borderId="14" xfId="185" applyFont="1" applyFill="1" applyBorder="1" applyAlignment="1">
      <alignment horizontal="center" vertical="top"/>
    </xf>
    <xf numFmtId="166" fontId="7" fillId="0" borderId="0" xfId="138" applyFont="1" applyFill="1" applyBorder="1" applyAlignment="1">
      <alignment vertical="center"/>
    </xf>
    <xf numFmtId="0" fontId="1" fillId="0" borderId="0" xfId="86" applyFont="1" applyFill="1" applyBorder="1" applyAlignment="1">
      <alignment vertical="top"/>
    </xf>
    <xf numFmtId="166" fontId="1" fillId="0" borderId="0" xfId="185" applyFont="1" applyFill="1" applyBorder="1" applyAlignment="1">
      <alignment vertical="top"/>
    </xf>
    <xf numFmtId="0" fontId="3" fillId="0" borderId="0" xfId="86" applyFont="1" applyFill="1" applyBorder="1" applyAlignment="1">
      <alignment vertical="top"/>
    </xf>
    <xf numFmtId="166" fontId="1" fillId="0" borderId="14" xfId="185" applyFont="1" applyFill="1" applyBorder="1" applyAlignment="1">
      <alignment vertical="center"/>
    </xf>
    <xf numFmtId="0" fontId="1" fillId="0" borderId="12" xfId="209" applyFont="1" applyFill="1" applyBorder="1" applyAlignment="1">
      <alignment horizontal="left" vertical="center"/>
    </xf>
    <xf numFmtId="0" fontId="1" fillId="0" borderId="14" xfId="209" applyFont="1" applyFill="1" applyBorder="1" applyAlignment="1">
      <alignment horizontal="center" vertical="center"/>
    </xf>
    <xf numFmtId="0" fontId="1" fillId="0" borderId="8" xfId="209" applyFont="1" applyFill="1" applyBorder="1" applyAlignment="1">
      <alignment horizontal="center" vertical="center"/>
    </xf>
    <xf numFmtId="166" fontId="1" fillId="0" borderId="8" xfId="185" applyFont="1" applyFill="1" applyBorder="1" applyAlignment="1">
      <alignment vertical="center"/>
    </xf>
    <xf numFmtId="166" fontId="1" fillId="0" borderId="8" xfId="185" applyFont="1" applyFill="1" applyBorder="1" applyAlignment="1">
      <alignment horizontal="center" vertical="top"/>
    </xf>
    <xf numFmtId="0" fontId="8" fillId="0" borderId="0" xfId="86" applyFont="1" applyFill="1" applyBorder="1" applyAlignment="1">
      <alignment vertical="top"/>
    </xf>
    <xf numFmtId="0" fontId="7" fillId="0" borderId="0" xfId="86" applyFont="1" applyFill="1" applyBorder="1" applyAlignment="1">
      <alignment horizontal="center" vertical="top"/>
    </xf>
    <xf numFmtId="167" fontId="8" fillId="0" borderId="0" xfId="185" applyNumberFormat="1" applyFont="1" applyFill="1" applyBorder="1" applyAlignment="1">
      <alignment horizontal="center" vertical="center"/>
    </xf>
    <xf numFmtId="0" fontId="8" fillId="0" borderId="0" xfId="86" applyFont="1" applyFill="1" applyBorder="1" applyAlignment="1">
      <alignment horizontal="center" vertical="top"/>
    </xf>
    <xf numFmtId="166" fontId="8" fillId="0" borderId="0" xfId="185" applyFont="1" applyFill="1" applyBorder="1" applyAlignment="1">
      <alignment vertical="top"/>
    </xf>
    <xf numFmtId="166" fontId="7" fillId="0" borderId="0" xfId="185" applyFont="1" applyFill="1" applyBorder="1" applyAlignment="1">
      <alignment vertical="top"/>
    </xf>
    <xf numFmtId="167" fontId="3" fillId="0" borderId="0" xfId="185" applyNumberFormat="1" applyFont="1" applyFill="1" applyBorder="1" applyAlignment="1">
      <alignment horizontal="center" vertical="center"/>
    </xf>
    <xf numFmtId="0" fontId="3" fillId="0" borderId="0" xfId="86" applyFont="1" applyFill="1" applyBorder="1" applyAlignment="1">
      <alignment horizontal="center" vertical="top"/>
    </xf>
    <xf numFmtId="166" fontId="3" fillId="0" borderId="0" xfId="185" applyFont="1" applyFill="1" applyBorder="1" applyAlignment="1">
      <alignment vertical="top"/>
    </xf>
    <xf numFmtId="0" fontId="1" fillId="0" borderId="0" xfId="209" applyFont="1" applyFill="1" applyBorder="1" applyAlignment="1">
      <alignment horizontal="center" vertical="center"/>
    </xf>
    <xf numFmtId="0" fontId="27" fillId="0" borderId="0" xfId="209" applyFont="1" applyFill="1" applyBorder="1" applyAlignment="1">
      <alignment horizontal="center" vertical="center" wrapText="1"/>
    </xf>
    <xf numFmtId="0" fontId="1" fillId="0" borderId="0" xfId="196" applyFont="1" applyFill="1" applyAlignment="1">
      <alignment vertical="center"/>
    </xf>
    <xf numFmtId="43" fontId="35" fillId="0" borderId="0" xfId="183" applyNumberFormat="1" applyFont="1" applyFill="1"/>
    <xf numFmtId="0" fontId="2" fillId="0" borderId="12" xfId="196" applyFont="1" applyFill="1" applyBorder="1" applyAlignment="1">
      <alignment vertical="center"/>
    </xf>
    <xf numFmtId="0" fontId="2" fillId="0" borderId="12" xfId="196" applyFont="1" applyFill="1" applyBorder="1" applyAlignment="1">
      <alignment horizontal="left" vertical="center"/>
    </xf>
    <xf numFmtId="0" fontId="3" fillId="0" borderId="12" xfId="196" applyFont="1" applyFill="1" applyBorder="1" applyAlignment="1">
      <alignment horizontal="center"/>
    </xf>
    <xf numFmtId="0" fontId="3" fillId="0" borderId="12" xfId="196" applyFont="1" applyFill="1" applyBorder="1" applyAlignment="1">
      <alignment horizontal="right"/>
    </xf>
    <xf numFmtId="0" fontId="2" fillId="0" borderId="52" xfId="196" applyFont="1" applyFill="1" applyBorder="1" applyAlignment="1">
      <alignment horizontal="left" vertical="center"/>
    </xf>
    <xf numFmtId="0" fontId="2" fillId="0" borderId="52" xfId="196" applyFont="1" applyFill="1" applyBorder="1" applyAlignment="1">
      <alignment horizontal="center"/>
    </xf>
    <xf numFmtId="0" fontId="3" fillId="0" borderId="52" xfId="196" applyFont="1" applyFill="1" applyBorder="1" applyAlignment="1">
      <alignment horizontal="center"/>
    </xf>
    <xf numFmtId="0" fontId="2" fillId="0" borderId="52" xfId="196" applyFont="1" applyFill="1" applyBorder="1" applyAlignment="1">
      <alignment horizontal="right"/>
    </xf>
    <xf numFmtId="165" fontId="1" fillId="0" borderId="54" xfId="196" applyNumberFormat="1" applyFont="1" applyFill="1" applyBorder="1" applyAlignment="1">
      <alignment vertical="top"/>
    </xf>
    <xf numFmtId="165" fontId="1" fillId="0" borderId="47" xfId="196" applyNumberFormat="1" applyFont="1" applyFill="1" applyBorder="1" applyAlignment="1">
      <alignment vertical="top"/>
    </xf>
    <xf numFmtId="0" fontId="1" fillId="0" borderId="47" xfId="196" applyFont="1" applyFill="1" applyBorder="1" applyAlignment="1">
      <alignment vertical="top"/>
    </xf>
    <xf numFmtId="0" fontId="1" fillId="0" borderId="47" xfId="196" applyFont="1" applyFill="1" applyBorder="1" applyAlignment="1" applyProtection="1">
      <alignment vertical="top"/>
      <protection locked="0"/>
    </xf>
    <xf numFmtId="49" fontId="1" fillId="0" borderId="22" xfId="196" applyNumberFormat="1" applyFont="1" applyFill="1" applyBorder="1" applyAlignment="1">
      <alignment vertical="top"/>
    </xf>
    <xf numFmtId="49" fontId="8" fillId="0" borderId="5" xfId="196" applyNumberFormat="1" applyFont="1" applyFill="1" applyBorder="1" applyAlignment="1">
      <alignment vertical="top"/>
    </xf>
    <xf numFmtId="0" fontId="8" fillId="0" borderId="0" xfId="196" applyFont="1" applyFill="1"/>
    <xf numFmtId="166" fontId="8" fillId="0" borderId="0" xfId="196" applyNumberFormat="1" applyFont="1" applyFill="1" applyBorder="1" applyAlignment="1">
      <alignment vertical="top"/>
    </xf>
    <xf numFmtId="49" fontId="8" fillId="0" borderId="15" xfId="196" applyNumberFormat="1" applyFont="1" applyFill="1" applyBorder="1" applyAlignment="1">
      <alignment vertical="top"/>
    </xf>
    <xf numFmtId="0" fontId="1" fillId="0" borderId="25" xfId="196" applyFont="1" applyFill="1" applyBorder="1" applyAlignment="1">
      <alignment vertical="top"/>
    </xf>
    <xf numFmtId="0" fontId="1" fillId="0" borderId="47" xfId="196" applyFont="1" applyFill="1" applyBorder="1" applyAlignment="1" applyProtection="1">
      <alignment vertical="top"/>
      <protection hidden="1"/>
    </xf>
    <xf numFmtId="0" fontId="2" fillId="0" borderId="47" xfId="196" applyFont="1" applyFill="1" applyBorder="1" applyAlignment="1">
      <alignment horizontal="right"/>
    </xf>
    <xf numFmtId="43" fontId="1" fillId="0" borderId="6" xfId="169" applyNumberFormat="1" applyFont="1" applyFill="1" applyBorder="1" applyAlignment="1" applyProtection="1">
      <protection hidden="1"/>
    </xf>
    <xf numFmtId="0" fontId="27" fillId="0" borderId="10" xfId="196" applyFont="1" applyFill="1" applyBorder="1" applyAlignment="1" applyProtection="1">
      <alignment horizontal="center" vertical="center"/>
      <protection hidden="1"/>
    </xf>
    <xf numFmtId="0" fontId="27" fillId="0" borderId="21" xfId="196" applyFont="1" applyFill="1" applyBorder="1" applyAlignment="1" applyProtection="1">
      <alignment horizontal="center" wrapText="1"/>
      <protection hidden="1"/>
    </xf>
    <xf numFmtId="0" fontId="27" fillId="0" borderId="10" xfId="196" applyFont="1" applyFill="1" applyBorder="1" applyAlignment="1" applyProtection="1">
      <alignment horizontal="center" vertical="center" wrapText="1"/>
      <protection hidden="1"/>
    </xf>
    <xf numFmtId="43" fontId="1" fillId="0" borderId="4" xfId="169" applyNumberFormat="1" applyFont="1" applyFill="1" applyBorder="1" applyAlignment="1" applyProtection="1">
      <alignment horizontal="center"/>
      <protection locked="0"/>
    </xf>
    <xf numFmtId="169" fontId="1" fillId="0" borderId="31" xfId="196" applyNumberFormat="1" applyFont="1" applyFill="1" applyBorder="1" applyAlignment="1" applyProtection="1">
      <protection hidden="1"/>
    </xf>
    <xf numFmtId="0" fontId="1" fillId="0" borderId="43" xfId="196" applyFont="1" applyFill="1" applyBorder="1" applyAlignment="1" applyProtection="1">
      <protection hidden="1"/>
    </xf>
    <xf numFmtId="0" fontId="1" fillId="0" borderId="8" xfId="196" applyFont="1" applyFill="1" applyBorder="1" applyAlignment="1" applyProtection="1">
      <protection hidden="1"/>
    </xf>
    <xf numFmtId="0" fontId="1" fillId="0" borderId="4" xfId="196" applyNumberFormat="1" applyFont="1" applyFill="1" applyBorder="1" applyAlignment="1" applyProtection="1">
      <alignment horizontal="center"/>
      <protection hidden="1"/>
    </xf>
    <xf numFmtId="0" fontId="1" fillId="0" borderId="14" xfId="196" applyNumberFormat="1" applyFont="1" applyFill="1" applyBorder="1" applyAlignment="1" applyProtection="1">
      <alignment horizontal="center"/>
      <protection hidden="1"/>
    </xf>
    <xf numFmtId="0" fontId="1" fillId="0" borderId="35" xfId="196" applyFont="1" applyFill="1" applyBorder="1" applyAlignment="1" applyProtection="1">
      <protection locked="0"/>
    </xf>
    <xf numFmtId="0" fontId="1" fillId="0" borderId="33" xfId="196" applyFont="1" applyFill="1" applyBorder="1" applyAlignment="1" applyProtection="1">
      <protection locked="0"/>
    </xf>
    <xf numFmtId="0" fontId="1" fillId="0" borderId="34" xfId="196" applyFont="1" applyFill="1" applyBorder="1" applyAlignment="1" applyProtection="1">
      <protection locked="0"/>
    </xf>
    <xf numFmtId="0" fontId="1" fillId="0" borderId="25" xfId="196" applyFont="1" applyFill="1" applyBorder="1" applyAlignment="1" applyProtection="1">
      <alignment vertical="top"/>
      <protection hidden="1"/>
    </xf>
    <xf numFmtId="0" fontId="1" fillId="0" borderId="13" xfId="196" applyFont="1" applyFill="1" applyBorder="1" applyAlignment="1" applyProtection="1">
      <alignment vertical="top"/>
      <protection hidden="1"/>
    </xf>
    <xf numFmtId="0" fontId="1" fillId="0" borderId="13" xfId="196" applyFont="1" applyFill="1" applyBorder="1" applyAlignment="1">
      <alignment vertical="top"/>
    </xf>
    <xf numFmtId="0" fontId="27" fillId="0" borderId="14" xfId="196" applyNumberFormat="1" applyFont="1" applyFill="1" applyBorder="1" applyAlignment="1" applyProtection="1">
      <alignment horizontal="center"/>
      <protection hidden="1"/>
    </xf>
    <xf numFmtId="168" fontId="27" fillId="0" borderId="14" xfId="196" applyNumberFormat="1" applyFont="1" applyFill="1" applyBorder="1" applyAlignment="1" applyProtection="1">
      <alignment horizontal="center"/>
      <protection hidden="1"/>
    </xf>
    <xf numFmtId="43" fontId="27" fillId="0" borderId="25" xfId="169" applyNumberFormat="1" applyFont="1" applyFill="1" applyBorder="1" applyAlignment="1" applyProtection="1">
      <protection hidden="1"/>
    </xf>
    <xf numFmtId="0" fontId="27" fillId="0" borderId="14" xfId="196" applyFont="1" applyFill="1" applyBorder="1" applyAlignment="1" applyProtection="1">
      <protection hidden="1"/>
    </xf>
    <xf numFmtId="0" fontId="27" fillId="0" borderId="0" xfId="196" applyFont="1" applyFill="1"/>
    <xf numFmtId="43" fontId="27" fillId="0" borderId="0" xfId="169" applyNumberFormat="1" applyFont="1" applyFill="1"/>
    <xf numFmtId="165" fontId="1" fillId="0" borderId="43" xfId="196" applyNumberFormat="1" applyFont="1" applyFill="1" applyBorder="1" applyAlignment="1" applyProtection="1">
      <alignment horizontal="center"/>
      <protection hidden="1"/>
    </xf>
    <xf numFmtId="168" fontId="1" fillId="0" borderId="43" xfId="196" applyNumberFormat="1" applyFont="1" applyFill="1" applyBorder="1" applyAlignment="1" applyProtection="1">
      <alignment horizontal="center"/>
      <protection hidden="1"/>
    </xf>
    <xf numFmtId="170" fontId="1" fillId="0" borderId="43" xfId="196" applyNumberFormat="1" applyFont="1" applyFill="1" applyBorder="1" applyAlignment="1" applyProtection="1">
      <protection hidden="1"/>
    </xf>
    <xf numFmtId="170" fontId="1" fillId="0" borderId="14" xfId="196" applyNumberFormat="1" applyFont="1" applyFill="1" applyBorder="1" applyAlignment="1" applyProtection="1">
      <protection hidden="1"/>
    </xf>
    <xf numFmtId="170" fontId="1" fillId="0" borderId="8" xfId="196" applyNumberFormat="1" applyFont="1" applyFill="1" applyBorder="1" applyAlignment="1" applyProtection="1">
      <protection hidden="1"/>
    </xf>
    <xf numFmtId="43" fontId="27" fillId="0" borderId="58" xfId="169" applyNumberFormat="1" applyFont="1" applyFill="1" applyBorder="1" applyAlignment="1" applyProtection="1">
      <alignment horizontal="center"/>
      <protection hidden="1"/>
    </xf>
    <xf numFmtId="43" fontId="27" fillId="0" borderId="60" xfId="169" applyNumberFormat="1" applyFont="1" applyFill="1" applyBorder="1" applyAlignment="1" applyProtection="1">
      <alignment horizontal="center"/>
      <protection hidden="1"/>
    </xf>
    <xf numFmtId="0" fontId="27" fillId="0" borderId="5" xfId="196" applyFont="1" applyFill="1" applyBorder="1" applyAlignment="1" applyProtection="1">
      <protection hidden="1"/>
    </xf>
    <xf numFmtId="0" fontId="27" fillId="0" borderId="49" xfId="196" applyFont="1" applyFill="1" applyBorder="1" applyAlignment="1" applyProtection="1">
      <alignment horizontal="left" vertical="top" indent="1"/>
      <protection hidden="1"/>
    </xf>
    <xf numFmtId="0" fontId="27" fillId="0" borderId="55" xfId="196" applyFont="1" applyFill="1" applyBorder="1" applyAlignment="1" applyProtection="1">
      <alignment horizontal="left" vertical="center"/>
      <protection hidden="1"/>
    </xf>
    <xf numFmtId="0" fontId="27" fillId="0" borderId="23" xfId="196" applyFont="1" applyFill="1" applyBorder="1" applyAlignment="1">
      <alignment horizontal="center" vertical="top"/>
    </xf>
    <xf numFmtId="166" fontId="2" fillId="0" borderId="12" xfId="138" applyFont="1" applyFill="1" applyBorder="1" applyAlignment="1"/>
    <xf numFmtId="0" fontId="3" fillId="0" borderId="12" xfId="207" applyFont="1" applyFill="1" applyBorder="1"/>
    <xf numFmtId="166" fontId="2" fillId="0" borderId="47" xfId="138" applyFont="1" applyFill="1" applyBorder="1" applyAlignment="1"/>
    <xf numFmtId="43" fontId="27" fillId="0" borderId="44" xfId="183" applyNumberFormat="1" applyFont="1" applyFill="1" applyBorder="1" applyAlignment="1">
      <alignment horizontal="center" vertical="center"/>
    </xf>
    <xf numFmtId="43" fontId="27" fillId="0" borderId="29" xfId="183" applyNumberFormat="1" applyFont="1" applyFill="1" applyBorder="1" applyAlignment="1">
      <alignment horizontal="center" vertical="center"/>
    </xf>
    <xf numFmtId="0" fontId="1" fillId="0" borderId="31" xfId="196" applyFont="1" applyFill="1" applyBorder="1"/>
    <xf numFmtId="0" fontId="27" fillId="0" borderId="31" xfId="196" applyFont="1" applyFill="1" applyBorder="1"/>
    <xf numFmtId="43" fontId="1" fillId="0" borderId="31" xfId="183" applyNumberFormat="1" applyFont="1" applyFill="1" applyBorder="1"/>
    <xf numFmtId="0" fontId="1" fillId="0" borderId="14" xfId="196" applyFont="1" applyFill="1" applyBorder="1" applyAlignment="1">
      <alignment horizontal="center"/>
    </xf>
    <xf numFmtId="0" fontId="1" fillId="0" borderId="14" xfId="196" applyFont="1" applyFill="1" applyBorder="1"/>
    <xf numFmtId="43" fontId="1" fillId="0" borderId="14" xfId="183" applyNumberFormat="1" applyFont="1" applyFill="1" applyBorder="1"/>
    <xf numFmtId="0" fontId="1" fillId="0" borderId="4" xfId="196" applyFont="1" applyFill="1" applyBorder="1"/>
    <xf numFmtId="43" fontId="1" fillId="0" borderId="4" xfId="183" applyNumberFormat="1" applyFont="1" applyFill="1" applyBorder="1"/>
    <xf numFmtId="0" fontId="27" fillId="0" borderId="8" xfId="196" applyFont="1" applyFill="1" applyBorder="1"/>
    <xf numFmtId="0" fontId="1" fillId="0" borderId="14" xfId="196" applyFont="1" applyFill="1" applyBorder="1" applyAlignment="1" applyProtection="1">
      <protection locked="0"/>
    </xf>
    <xf numFmtId="0" fontId="1" fillId="0" borderId="46" xfId="196" applyFont="1" applyFill="1" applyBorder="1"/>
    <xf numFmtId="0" fontId="1" fillId="0" borderId="46" xfId="196" applyFont="1" applyFill="1" applyBorder="1" applyAlignment="1">
      <alignment horizontal="center"/>
    </xf>
    <xf numFmtId="0" fontId="1" fillId="0" borderId="36" xfId="196" applyFont="1" applyFill="1" applyBorder="1" applyAlignment="1" applyProtection="1">
      <alignment vertical="top"/>
      <protection hidden="1"/>
    </xf>
    <xf numFmtId="0" fontId="1" fillId="0" borderId="4" xfId="196" applyFont="1" applyFill="1" applyBorder="1" applyAlignment="1">
      <alignment vertical="center"/>
    </xf>
    <xf numFmtId="0" fontId="27" fillId="0" borderId="4" xfId="196" applyFont="1" applyFill="1" applyBorder="1" applyAlignment="1">
      <alignment vertical="center"/>
    </xf>
    <xf numFmtId="43" fontId="1" fillId="0" borderId="4" xfId="183" applyNumberFormat="1" applyFont="1" applyFill="1" applyBorder="1" applyAlignment="1">
      <alignment vertical="center"/>
    </xf>
    <xf numFmtId="0" fontId="1" fillId="0" borderId="9" xfId="196" applyFont="1" applyFill="1" applyBorder="1" applyAlignment="1">
      <alignment horizontal="center"/>
    </xf>
    <xf numFmtId="0" fontId="27" fillId="0" borderId="10" xfId="196" applyFont="1" applyFill="1" applyBorder="1" applyAlignment="1">
      <alignment horizontal="center"/>
    </xf>
    <xf numFmtId="43" fontId="27" fillId="0" borderId="10" xfId="183" applyNumberFormat="1" applyFont="1" applyFill="1" applyBorder="1"/>
    <xf numFmtId="0" fontId="1" fillId="0" borderId="11" xfId="196" applyFont="1" applyFill="1" applyBorder="1"/>
    <xf numFmtId="0" fontId="1" fillId="0" borderId="46" xfId="196" applyFont="1" applyFill="1" applyBorder="1" applyAlignment="1">
      <alignment horizontal="center" vertical="center"/>
    </xf>
    <xf numFmtId="0" fontId="1" fillId="0" borderId="46" xfId="196" applyFont="1" applyFill="1" applyBorder="1" applyAlignment="1">
      <alignment vertical="center"/>
    </xf>
    <xf numFmtId="43" fontId="1" fillId="0" borderId="46" xfId="183" applyNumberFormat="1" applyFont="1" applyFill="1" applyBorder="1" applyAlignment="1">
      <alignment vertical="center"/>
    </xf>
    <xf numFmtId="0" fontId="1" fillId="0" borderId="9" xfId="196" applyFont="1" applyFill="1" applyBorder="1" applyAlignment="1">
      <alignment vertical="center"/>
    </xf>
    <xf numFmtId="0" fontId="27" fillId="0" borderId="10" xfId="196" applyFont="1" applyFill="1" applyBorder="1" applyAlignment="1">
      <alignment horizontal="center" vertical="center"/>
    </xf>
    <xf numFmtId="0" fontId="1" fillId="0" borderId="11" xfId="196" applyFont="1" applyFill="1" applyBorder="1" applyAlignment="1">
      <alignment vertical="center"/>
    </xf>
    <xf numFmtId="3" fontId="2" fillId="0" borderId="12" xfId="138" applyNumberFormat="1" applyFont="1" applyFill="1" applyBorder="1" applyAlignment="1">
      <alignment horizontal="center" vertical="center"/>
    </xf>
    <xf numFmtId="0" fontId="3" fillId="0" borderId="12" xfId="207" applyFont="1" applyFill="1" applyBorder="1" applyAlignment="1">
      <alignment vertical="center"/>
    </xf>
    <xf numFmtId="0" fontId="2" fillId="0" borderId="12" xfId="138" applyNumberFormat="1" applyFont="1" applyFill="1" applyBorder="1" applyAlignment="1"/>
    <xf numFmtId="166" fontId="2" fillId="0" borderId="12" xfId="138" applyFont="1" applyFill="1" applyBorder="1"/>
    <xf numFmtId="172" fontId="2" fillId="0" borderId="12" xfId="138" quotePrefix="1" applyNumberFormat="1" applyFont="1" applyFill="1" applyBorder="1"/>
    <xf numFmtId="166" fontId="2" fillId="0" borderId="52" xfId="138" applyFont="1" applyFill="1" applyBorder="1" applyAlignment="1"/>
    <xf numFmtId="3" fontId="2" fillId="0" borderId="52" xfId="138" applyNumberFormat="1" applyFont="1" applyFill="1" applyBorder="1" applyAlignment="1">
      <alignment horizontal="center" vertical="center"/>
    </xf>
    <xf numFmtId="0" fontId="3" fillId="0" borderId="52" xfId="99" applyFont="1" applyFill="1" applyBorder="1"/>
    <xf numFmtId="166" fontId="2" fillId="0" borderId="52" xfId="138" applyFont="1" applyFill="1" applyBorder="1"/>
    <xf numFmtId="0" fontId="1" fillId="0" borderId="25" xfId="209" applyFont="1" applyFill="1" applyBorder="1" applyAlignment="1">
      <alignment vertical="center"/>
    </xf>
    <xf numFmtId="166" fontId="1" fillId="0" borderId="8" xfId="23" quotePrefix="1" applyFont="1" applyFill="1" applyBorder="1" applyAlignment="1">
      <alignment horizontal="center" vertical="center"/>
    </xf>
    <xf numFmtId="0" fontId="27" fillId="0" borderId="19" xfId="209" applyFont="1" applyFill="1" applyBorder="1" applyAlignment="1">
      <alignment horizontal="center" vertical="center"/>
    </xf>
    <xf numFmtId="166" fontId="27" fillId="0" borderId="8" xfId="185" applyFont="1" applyFill="1" applyBorder="1" applyAlignment="1">
      <alignment horizontal="center" vertical="top"/>
    </xf>
    <xf numFmtId="0" fontId="27" fillId="0" borderId="20" xfId="209" applyFont="1" applyFill="1" applyBorder="1" applyAlignment="1">
      <alignment horizontal="center" vertical="center"/>
    </xf>
    <xf numFmtId="43" fontId="1" fillId="0" borderId="46" xfId="183" applyNumberFormat="1" applyFont="1" applyFill="1" applyBorder="1"/>
    <xf numFmtId="0" fontId="27" fillId="0" borderId="16" xfId="207" applyFont="1" applyFill="1" applyBorder="1" applyAlignment="1">
      <alignment horizontal="center" vertical="center"/>
    </xf>
    <xf numFmtId="0" fontId="27" fillId="0" borderId="6" xfId="86" applyFont="1" applyFill="1" applyBorder="1" applyAlignment="1">
      <alignment horizontal="left" vertical="center"/>
    </xf>
    <xf numFmtId="0" fontId="27" fillId="0" borderId="24" xfId="86" applyFont="1" applyFill="1" applyBorder="1" applyAlignment="1">
      <alignment horizontal="center" vertical="center"/>
    </xf>
    <xf numFmtId="167" fontId="27" fillId="0" borderId="4" xfId="185" applyNumberFormat="1" applyFont="1" applyFill="1" applyBorder="1" applyAlignment="1">
      <alignment horizontal="center" vertical="center" wrapText="1"/>
    </xf>
    <xf numFmtId="0" fontId="27" fillId="0" borderId="4" xfId="86" applyFont="1" applyFill="1" applyBorder="1" applyAlignment="1">
      <alignment horizontal="center" vertical="center" wrapText="1"/>
    </xf>
    <xf numFmtId="166" fontId="27" fillId="0" borderId="4" xfId="185" applyFont="1" applyFill="1" applyBorder="1" applyAlignment="1">
      <alignment horizontal="center" vertical="top"/>
    </xf>
    <xf numFmtId="166" fontId="27" fillId="0" borderId="4" xfId="185" applyFont="1" applyFill="1" applyBorder="1" applyAlignment="1">
      <alignment horizontal="center" vertical="top" wrapText="1"/>
    </xf>
    <xf numFmtId="166" fontId="1" fillId="0" borderId="4" xfId="23" quotePrefix="1" applyFont="1" applyFill="1" applyBorder="1" applyAlignment="1">
      <alignment horizontal="center" vertical="center"/>
    </xf>
    <xf numFmtId="0" fontId="27" fillId="0" borderId="4" xfId="86" applyFont="1" applyFill="1" applyBorder="1" applyAlignment="1">
      <alignment horizontal="center" vertical="center"/>
    </xf>
    <xf numFmtId="0" fontId="1" fillId="0" borderId="14" xfId="86" applyFont="1" applyFill="1" applyBorder="1" applyAlignment="1">
      <alignment horizontal="center" vertical="top"/>
    </xf>
    <xf numFmtId="0" fontId="36" fillId="0" borderId="14" xfId="86" applyFont="1" applyFill="1" applyBorder="1" applyAlignment="1">
      <alignment horizontal="center" vertical="top"/>
    </xf>
    <xf numFmtId="0" fontId="36" fillId="0" borderId="14" xfId="86" applyFont="1" applyFill="1" applyBorder="1" applyAlignment="1">
      <alignment vertical="top" shrinkToFit="1"/>
    </xf>
    <xf numFmtId="0" fontId="36" fillId="0" borderId="14" xfId="86" applyFont="1" applyFill="1" applyBorder="1" applyAlignment="1">
      <alignment horizontal="center" vertical="top" shrinkToFit="1"/>
    </xf>
    <xf numFmtId="0" fontId="1" fillId="0" borderId="8" xfId="86" applyFont="1" applyFill="1" applyBorder="1" applyAlignment="1">
      <alignment horizontal="center" vertical="top"/>
    </xf>
    <xf numFmtId="0" fontId="75" fillId="0" borderId="0" xfId="196" applyFont="1" applyFill="1"/>
    <xf numFmtId="165" fontId="76" fillId="0" borderId="39" xfId="196" applyNumberFormat="1" applyFont="1" applyFill="1" applyBorder="1" applyAlignment="1" applyProtection="1">
      <alignment horizontal="left"/>
      <protection hidden="1"/>
    </xf>
    <xf numFmtId="0" fontId="76" fillId="0" borderId="0" xfId="86" applyFont="1" applyFill="1" applyBorder="1" applyAlignment="1">
      <alignment vertical="top"/>
    </xf>
    <xf numFmtId="0" fontId="76" fillId="0" borderId="0" xfId="207" applyFont="1" applyFill="1" applyAlignment="1">
      <alignment vertical="center"/>
    </xf>
    <xf numFmtId="0" fontId="75" fillId="0" borderId="0" xfId="207" applyFont="1" applyFill="1" applyAlignment="1">
      <alignment vertical="center"/>
    </xf>
    <xf numFmtId="0" fontId="77" fillId="0" borderId="0" xfId="207" applyFont="1" applyFill="1" applyAlignment="1">
      <alignment vertical="center"/>
    </xf>
    <xf numFmtId="0" fontId="77" fillId="0" borderId="0" xfId="86" applyFont="1" applyFill="1" applyBorder="1" applyAlignment="1">
      <alignment vertical="top"/>
    </xf>
    <xf numFmtId="0" fontId="27" fillId="0" borderId="41" xfId="196" applyFont="1" applyFill="1" applyBorder="1" applyAlignment="1" applyProtection="1">
      <alignment horizontal="left" vertical="center"/>
      <protection hidden="1"/>
    </xf>
    <xf numFmtId="0" fontId="27" fillId="0" borderId="37" xfId="196" applyFont="1" applyFill="1" applyBorder="1" applyAlignment="1" applyProtection="1">
      <alignment horizontal="left" vertical="center" indent="2"/>
      <protection hidden="1"/>
    </xf>
    <xf numFmtId="9" fontId="27" fillId="0" borderId="37" xfId="196" applyNumberFormat="1" applyFont="1" applyFill="1" applyBorder="1" applyAlignment="1" applyProtection="1">
      <alignment horizontal="left" vertical="center"/>
      <protection hidden="1"/>
    </xf>
    <xf numFmtId="0" fontId="27" fillId="0" borderId="12" xfId="196" applyFont="1" applyFill="1" applyBorder="1" applyAlignment="1" applyProtection="1">
      <alignment horizontal="left" vertical="center" indent="2"/>
      <protection hidden="1"/>
    </xf>
    <xf numFmtId="9" fontId="27" fillId="0" borderId="12" xfId="196" applyNumberFormat="1" applyFont="1" applyFill="1" applyBorder="1" applyAlignment="1" applyProtection="1">
      <alignment horizontal="left" vertical="center"/>
      <protection hidden="1"/>
    </xf>
    <xf numFmtId="0" fontId="27" fillId="0" borderId="19" xfId="196" applyFont="1" applyFill="1" applyBorder="1" applyAlignment="1" applyProtection="1">
      <alignment horizontal="left" vertical="center"/>
      <protection hidden="1"/>
    </xf>
    <xf numFmtId="0" fontId="27" fillId="0" borderId="0" xfId="196" applyFont="1" applyFill="1" applyBorder="1" applyAlignment="1" applyProtection="1">
      <alignment horizontal="left" vertical="center" indent="2"/>
      <protection hidden="1"/>
    </xf>
    <xf numFmtId="9" fontId="27" fillId="0" borderId="47" xfId="196" applyNumberFormat="1" applyFont="1" applyFill="1" applyBorder="1" applyAlignment="1" applyProtection="1">
      <alignment horizontal="left" vertical="center"/>
      <protection hidden="1"/>
    </xf>
    <xf numFmtId="0" fontId="27" fillId="0" borderId="37" xfId="196" applyFont="1" applyFill="1" applyBorder="1" applyAlignment="1" applyProtection="1">
      <alignment horizontal="left" vertical="center"/>
      <protection hidden="1"/>
    </xf>
    <xf numFmtId="171" fontId="27" fillId="0" borderId="7" xfId="196" applyNumberFormat="1" applyFont="1" applyFill="1" applyBorder="1" applyAlignment="1" applyProtection="1">
      <alignment horizontal="center" vertical="top"/>
      <protection locked="0"/>
    </xf>
    <xf numFmtId="0" fontId="27" fillId="0" borderId="12" xfId="196" applyFont="1" applyFill="1" applyBorder="1" applyAlignment="1" applyProtection="1">
      <alignment horizontal="left" vertical="center"/>
      <protection hidden="1"/>
    </xf>
    <xf numFmtId="171" fontId="27" fillId="0" borderId="13" xfId="196" applyNumberFormat="1" applyFont="1" applyFill="1" applyBorder="1" applyAlignment="1" applyProtection="1">
      <alignment horizontal="center" vertical="top"/>
      <protection locked="0"/>
    </xf>
    <xf numFmtId="0" fontId="27" fillId="0" borderId="0" xfId="196" applyFont="1" applyFill="1" applyBorder="1" applyAlignment="1" applyProtection="1">
      <alignment horizontal="left" vertical="center"/>
      <protection hidden="1"/>
    </xf>
    <xf numFmtId="171" fontId="27" fillId="0" borderId="20" xfId="196" applyNumberFormat="1" applyFont="1" applyFill="1" applyBorder="1" applyAlignment="1" applyProtection="1">
      <alignment horizontal="center" vertical="top"/>
      <protection locked="0"/>
    </xf>
    <xf numFmtId="43" fontId="27" fillId="0" borderId="14" xfId="169" applyNumberFormat="1" applyFont="1" applyFill="1" applyBorder="1" applyAlignment="1" applyProtection="1">
      <alignment horizontal="center"/>
      <protection locked="0"/>
    </xf>
    <xf numFmtId="166" fontId="27" fillId="24" borderId="39" xfId="185" applyFont="1" applyFill="1" applyBorder="1" applyAlignment="1">
      <alignment horizontal="center" vertical="top"/>
    </xf>
    <xf numFmtId="0" fontId="1" fillId="24" borderId="39" xfId="209" applyFont="1" applyFill="1" applyBorder="1" applyAlignment="1">
      <alignment horizontal="center" vertical="center"/>
    </xf>
    <xf numFmtId="166" fontId="1" fillId="24" borderId="39" xfId="23" quotePrefix="1" applyFont="1" applyFill="1" applyBorder="1" applyAlignment="1">
      <alignment horizontal="center" vertical="center"/>
    </xf>
    <xf numFmtId="166" fontId="1" fillId="24" borderId="39" xfId="185" applyFont="1" applyFill="1" applyBorder="1" applyAlignment="1">
      <alignment vertical="center"/>
    </xf>
    <xf numFmtId="166" fontId="1" fillId="24" borderId="39" xfId="185" applyFont="1" applyFill="1" applyBorder="1" applyAlignment="1">
      <alignment horizontal="center" vertical="top"/>
    </xf>
    <xf numFmtId="0" fontId="1" fillId="24" borderId="39" xfId="86" applyFont="1" applyFill="1" applyBorder="1" applyAlignment="1">
      <alignment horizontal="center" vertical="top"/>
    </xf>
    <xf numFmtId="166" fontId="80" fillId="0" borderId="4" xfId="23" quotePrefix="1" applyFont="1" applyFill="1" applyBorder="1" applyAlignment="1">
      <alignment horizontal="center" vertical="center"/>
    </xf>
    <xf numFmtId="166" fontId="80" fillId="0" borderId="8" xfId="23" quotePrefix="1" applyFont="1" applyFill="1" applyBorder="1" applyAlignment="1">
      <alignment horizontal="center" vertical="center"/>
    </xf>
    <xf numFmtId="166" fontId="80" fillId="24" borderId="39" xfId="23" quotePrefix="1" applyFont="1" applyFill="1" applyBorder="1" applyAlignment="1">
      <alignment horizontal="center" vertical="center"/>
    </xf>
    <xf numFmtId="9" fontId="75" fillId="0" borderId="0" xfId="633" applyFont="1" applyFill="1" applyAlignment="1">
      <alignment vertical="center"/>
    </xf>
    <xf numFmtId="9" fontId="27" fillId="0" borderId="4" xfId="633" applyFont="1" applyFill="1" applyBorder="1" applyAlignment="1">
      <alignment horizontal="center" vertical="center" wrapText="1"/>
    </xf>
    <xf numFmtId="9" fontId="1" fillId="0" borderId="14" xfId="633" applyFont="1" applyFill="1" applyBorder="1" applyAlignment="1">
      <alignment horizontal="center" vertical="center"/>
    </xf>
    <xf numFmtId="9" fontId="1" fillId="0" borderId="8" xfId="633" applyFont="1" applyFill="1" applyBorder="1" applyAlignment="1">
      <alignment horizontal="center" vertical="center"/>
    </xf>
    <xf numFmtId="9" fontId="1" fillId="24" borderId="39" xfId="633" applyFont="1" applyFill="1" applyBorder="1" applyAlignment="1">
      <alignment horizontal="center" vertical="center"/>
    </xf>
    <xf numFmtId="9" fontId="8" fillId="0" borderId="0" xfId="633" applyFont="1" applyFill="1" applyBorder="1" applyAlignment="1">
      <alignment horizontal="center" vertical="top"/>
    </xf>
    <xf numFmtId="9" fontId="3" fillId="0" borderId="0" xfId="633" applyFont="1" applyFill="1" applyBorder="1" applyAlignment="1">
      <alignment horizontal="center" vertical="top"/>
    </xf>
    <xf numFmtId="9" fontId="3" fillId="0" borderId="0" xfId="633" applyFont="1" applyFill="1" applyBorder="1" applyAlignment="1">
      <alignment vertical="top"/>
    </xf>
    <xf numFmtId="9" fontId="27" fillId="0" borderId="0" xfId="633" applyFont="1" applyFill="1" applyBorder="1" applyAlignment="1">
      <alignment horizontal="center" vertical="center" wrapText="1"/>
    </xf>
    <xf numFmtId="166" fontId="78" fillId="0" borderId="0" xfId="23" applyFont="1" applyFill="1" applyAlignment="1">
      <alignment vertical="center"/>
    </xf>
    <xf numFmtId="166" fontId="79" fillId="0" borderId="4" xfId="23" applyFont="1" applyFill="1" applyBorder="1" applyAlignment="1">
      <alignment horizontal="center" vertical="center" wrapText="1"/>
    </xf>
    <xf numFmtId="166" fontId="81" fillId="0" borderId="0" xfId="23" applyFont="1" applyFill="1" applyBorder="1" applyAlignment="1">
      <alignment horizontal="center" vertical="center"/>
    </xf>
    <xf numFmtId="166" fontId="82" fillId="0" borderId="0" xfId="23" applyFont="1" applyFill="1" applyBorder="1" applyAlignment="1">
      <alignment horizontal="center" vertical="center"/>
    </xf>
    <xf numFmtId="166" fontId="80" fillId="0" borderId="0" xfId="23" applyFont="1" applyFill="1" applyBorder="1" applyAlignment="1">
      <alignment horizontal="center" vertical="center"/>
    </xf>
    <xf numFmtId="0" fontId="28" fillId="0" borderId="25" xfId="209" applyFont="1" applyFill="1" applyBorder="1" applyAlignment="1">
      <alignment vertical="center"/>
    </xf>
    <xf numFmtId="197" fontId="1" fillId="0" borderId="14" xfId="209" applyNumberFormat="1" applyFont="1" applyFill="1" applyBorder="1" applyAlignment="1">
      <alignment horizontal="center" vertical="center"/>
    </xf>
    <xf numFmtId="166" fontId="1" fillId="0" borderId="39" xfId="23" applyFont="1" applyFill="1" applyBorder="1" applyAlignment="1">
      <alignment horizontal="center" vertical="top"/>
    </xf>
    <xf numFmtId="166" fontId="1" fillId="0" borderId="39" xfId="23" applyFont="1" applyFill="1" applyBorder="1" applyAlignment="1">
      <alignment vertical="top"/>
    </xf>
    <xf numFmtId="166" fontId="83" fillId="0" borderId="39" xfId="23" applyFont="1" applyFill="1" applyBorder="1" applyAlignment="1">
      <alignment horizontal="center" vertical="top"/>
    </xf>
    <xf numFmtId="166" fontId="83" fillId="0" borderId="39" xfId="23" applyFont="1" applyFill="1" applyBorder="1" applyAlignment="1">
      <alignment vertical="top"/>
    </xf>
    <xf numFmtId="166" fontId="80" fillId="0" borderId="39" xfId="23" applyFont="1" applyFill="1" applyBorder="1" applyAlignment="1">
      <alignment vertical="top"/>
    </xf>
    <xf numFmtId="43" fontId="27" fillId="0" borderId="10" xfId="183" applyNumberFormat="1" applyFont="1" applyFill="1" applyBorder="1" applyAlignment="1">
      <alignment vertical="center"/>
    </xf>
    <xf numFmtId="166" fontId="83" fillId="0" borderId="4" xfId="23" quotePrefix="1" applyFont="1" applyFill="1" applyBorder="1" applyAlignment="1">
      <alignment horizontal="center" vertical="center"/>
    </xf>
    <xf numFmtId="198" fontId="3" fillId="0" borderId="0" xfId="185" applyNumberFormat="1" applyFont="1" applyFill="1" applyBorder="1" applyAlignment="1">
      <alignment vertical="top"/>
    </xf>
    <xf numFmtId="166" fontId="1" fillId="0" borderId="0" xfId="185" applyNumberFormat="1" applyFont="1" applyFill="1" applyBorder="1" applyAlignment="1">
      <alignment vertical="top"/>
    </xf>
    <xf numFmtId="166" fontId="27" fillId="24" borderId="39" xfId="185" applyNumberFormat="1" applyFont="1" applyFill="1" applyBorder="1" applyAlignment="1">
      <alignment horizontal="center" vertical="top"/>
    </xf>
    <xf numFmtId="43" fontId="7" fillId="0" borderId="25" xfId="164" applyNumberFormat="1" applyFont="1" applyFill="1" applyBorder="1" applyAlignment="1" applyProtection="1">
      <alignment vertical="center"/>
      <protection locked="0"/>
    </xf>
    <xf numFmtId="0" fontId="27" fillId="0" borderId="10" xfId="196" applyFont="1" applyFill="1" applyBorder="1" applyAlignment="1" applyProtection="1">
      <alignment horizontal="center" vertical="center"/>
      <protection hidden="1"/>
    </xf>
    <xf numFmtId="0" fontId="1" fillId="0" borderId="25" xfId="209" applyFont="1" applyFill="1" applyBorder="1" applyAlignment="1">
      <alignment horizontal="center" vertical="center"/>
    </xf>
    <xf numFmtId="1" fontId="1" fillId="0" borderId="14" xfId="209" applyNumberFormat="1" applyFont="1" applyFill="1" applyBorder="1" applyAlignment="1">
      <alignment horizontal="center" vertical="center"/>
    </xf>
    <xf numFmtId="166" fontId="80" fillId="0" borderId="4" xfId="23" applyFont="1" applyFill="1" applyBorder="1" applyAlignment="1">
      <alignment horizontal="center" vertical="center"/>
    </xf>
    <xf numFmtId="166" fontId="1" fillId="0" borderId="25" xfId="23" applyFont="1" applyFill="1" applyBorder="1" applyAlignment="1">
      <alignment vertical="top"/>
    </xf>
    <xf numFmtId="166" fontId="1" fillId="0" borderId="25" xfId="23" applyFont="1" applyFill="1" applyBorder="1" applyAlignment="1" applyProtection="1">
      <alignment vertical="center"/>
      <protection locked="0"/>
    </xf>
    <xf numFmtId="166" fontId="1" fillId="0" borderId="36" xfId="23" applyFont="1" applyFill="1" applyBorder="1" applyAlignment="1" applyProtection="1">
      <alignment vertical="center"/>
      <protection locked="0"/>
    </xf>
    <xf numFmtId="166" fontId="7" fillId="0" borderId="35" xfId="23" applyFont="1" applyFill="1" applyBorder="1" applyAlignment="1" applyProtection="1">
      <alignment vertical="center"/>
      <protection locked="0"/>
    </xf>
    <xf numFmtId="166" fontId="1" fillId="0" borderId="35" xfId="23" applyFont="1" applyFill="1" applyBorder="1" applyAlignment="1" applyProtection="1">
      <alignment vertical="top"/>
      <protection hidden="1"/>
    </xf>
    <xf numFmtId="166" fontId="1" fillId="0" borderId="4" xfId="23" applyFont="1" applyFill="1" applyBorder="1" applyAlignment="1">
      <alignment horizontal="center" vertical="center"/>
    </xf>
    <xf numFmtId="9" fontId="1" fillId="0" borderId="0" xfId="86" applyNumberFormat="1" applyFont="1" applyFill="1" applyBorder="1" applyAlignment="1">
      <alignment vertical="top"/>
    </xf>
    <xf numFmtId="167" fontId="1" fillId="0" borderId="0" xfId="23" applyNumberFormat="1" applyFont="1" applyFill="1" applyBorder="1" applyAlignment="1">
      <alignment vertical="top"/>
    </xf>
    <xf numFmtId="3" fontId="84" fillId="0" borderId="12" xfId="634" applyNumberFormat="1" applyFont="1" applyFill="1" applyBorder="1" applyAlignment="1" applyProtection="1">
      <alignment horizontal="left" vertical="center"/>
    </xf>
    <xf numFmtId="0" fontId="85" fillId="0" borderId="14" xfId="211" applyFont="1" applyFill="1" applyBorder="1" applyAlignment="1">
      <alignment horizontal="center" vertical="center"/>
    </xf>
    <xf numFmtId="4" fontId="85" fillId="0" borderId="14" xfId="23" applyNumberFormat="1" applyFont="1" applyFill="1" applyBorder="1" applyAlignment="1">
      <alignment vertical="center"/>
    </xf>
    <xf numFmtId="166" fontId="84" fillId="0" borderId="14" xfId="23" applyFont="1" applyFill="1" applyBorder="1" applyAlignment="1">
      <alignment horizontal="center" vertical="center"/>
    </xf>
    <xf numFmtId="166" fontId="1" fillId="0" borderId="0" xfId="185" applyFont="1" applyFill="1" applyBorder="1" applyAlignment="1">
      <alignment vertical="center"/>
    </xf>
    <xf numFmtId="0" fontId="27" fillId="0" borderId="1" xfId="196" applyFont="1" applyFill="1" applyBorder="1" applyAlignment="1" applyProtection="1">
      <alignment horizontal="center" vertical="center"/>
      <protection hidden="1"/>
    </xf>
    <xf numFmtId="0" fontId="27" fillId="0" borderId="26" xfId="196" applyFont="1" applyFill="1" applyBorder="1" applyAlignment="1" applyProtection="1">
      <alignment horizontal="center" vertical="center"/>
      <protection hidden="1"/>
    </xf>
    <xf numFmtId="166" fontId="7" fillId="0" borderId="0" xfId="138" applyFont="1" applyFill="1" applyBorder="1" applyAlignment="1">
      <alignment horizontal="center" vertical="center"/>
    </xf>
    <xf numFmtId="165" fontId="7" fillId="0" borderId="27" xfId="196" applyNumberFormat="1" applyFont="1" applyFill="1" applyBorder="1" applyAlignment="1">
      <alignment horizontal="right" vertical="top"/>
    </xf>
    <xf numFmtId="165" fontId="7" fillId="0" borderId="3" xfId="196" applyNumberFormat="1" applyFont="1" applyFill="1" applyBorder="1" applyAlignment="1">
      <alignment horizontal="right" vertical="top"/>
    </xf>
    <xf numFmtId="165" fontId="7" fillId="0" borderId="28" xfId="196" applyNumberFormat="1" applyFont="1" applyFill="1" applyBorder="1" applyAlignment="1">
      <alignment horizontal="right" vertical="top"/>
    </xf>
    <xf numFmtId="165" fontId="7" fillId="0" borderId="59" xfId="196" applyNumberFormat="1" applyFont="1" applyFill="1" applyBorder="1" applyAlignment="1">
      <alignment horizontal="right" vertical="top"/>
    </xf>
    <xf numFmtId="165" fontId="7" fillId="0" borderId="55" xfId="196" applyNumberFormat="1" applyFont="1" applyFill="1" applyBorder="1" applyAlignment="1">
      <alignment horizontal="right" vertical="top"/>
    </xf>
    <xf numFmtId="165" fontId="7" fillId="0" borderId="57" xfId="196" applyNumberFormat="1" applyFont="1" applyFill="1" applyBorder="1" applyAlignment="1">
      <alignment horizontal="right" vertical="top"/>
    </xf>
    <xf numFmtId="165" fontId="7" fillId="0" borderId="53" xfId="196" applyNumberFormat="1" applyFont="1" applyFill="1" applyBorder="1" applyAlignment="1">
      <alignment horizontal="center" vertical="center"/>
    </xf>
    <xf numFmtId="165" fontId="7" fillId="0" borderId="18" xfId="196" applyNumberFormat="1" applyFont="1" applyFill="1" applyBorder="1" applyAlignment="1">
      <alignment horizontal="center" vertical="center"/>
    </xf>
    <xf numFmtId="165" fontId="7" fillId="0" borderId="62" xfId="196" applyNumberFormat="1" applyFont="1" applyFill="1" applyBorder="1" applyAlignment="1">
      <alignment horizontal="center" vertical="center"/>
    </xf>
    <xf numFmtId="0" fontId="7" fillId="0" borderId="56" xfId="196" applyFont="1" applyFill="1" applyBorder="1" applyAlignment="1">
      <alignment vertical="top"/>
    </xf>
    <xf numFmtId="0" fontId="7" fillId="0" borderId="1" xfId="196" applyFont="1" applyFill="1" applyBorder="1" applyAlignment="1">
      <alignment vertical="top"/>
    </xf>
    <xf numFmtId="0" fontId="7" fillId="0" borderId="63" xfId="196" applyFont="1" applyFill="1" applyBorder="1" applyAlignment="1">
      <alignment vertical="top"/>
    </xf>
    <xf numFmtId="0" fontId="27" fillId="0" borderId="53" xfId="196" applyFont="1" applyFill="1" applyBorder="1" applyAlignment="1" applyProtection="1">
      <alignment horizontal="center" vertical="center"/>
      <protection hidden="1"/>
    </xf>
    <xf numFmtId="0" fontId="27" fillId="0" borderId="50" xfId="196" applyFont="1" applyFill="1" applyBorder="1" applyAlignment="1" applyProtection="1">
      <alignment horizontal="center" vertical="center"/>
      <protection hidden="1"/>
    </xf>
    <xf numFmtId="0" fontId="7" fillId="0" borderId="24" xfId="196" applyFont="1" applyFill="1" applyBorder="1" applyAlignment="1" applyProtection="1">
      <alignment horizontal="center" vertical="top"/>
      <protection hidden="1"/>
    </xf>
    <xf numFmtId="0" fontId="27" fillId="0" borderId="10" xfId="196" applyFont="1" applyFill="1" applyBorder="1" applyAlignment="1" applyProtection="1">
      <alignment horizontal="center" vertical="center"/>
      <protection hidden="1"/>
    </xf>
    <xf numFmtId="0" fontId="27" fillId="0" borderId="40" xfId="196" applyFont="1" applyFill="1" applyBorder="1" applyAlignment="1" applyProtection="1">
      <alignment vertical="top"/>
      <protection hidden="1"/>
    </xf>
    <xf numFmtId="0" fontId="27" fillId="0" borderId="2" xfId="196" applyFont="1" applyFill="1" applyBorder="1" applyAlignment="1" applyProtection="1">
      <alignment vertical="top"/>
      <protection hidden="1"/>
    </xf>
    <xf numFmtId="0" fontId="27" fillId="0" borderId="48" xfId="196" applyFont="1" applyFill="1" applyBorder="1" applyAlignment="1" applyProtection="1">
      <alignment vertical="top"/>
      <protection hidden="1"/>
    </xf>
    <xf numFmtId="0" fontId="27" fillId="0" borderId="35" xfId="196" applyFont="1" applyFill="1" applyBorder="1" applyAlignment="1" applyProtection="1">
      <alignment horizontal="left" vertical="top" indent="2"/>
      <protection hidden="1"/>
    </xf>
    <xf numFmtId="0" fontId="27" fillId="0" borderId="33" xfId="196" applyFont="1" applyFill="1" applyBorder="1" applyAlignment="1" applyProtection="1">
      <alignment horizontal="left" vertical="top" indent="2"/>
      <protection hidden="1"/>
    </xf>
    <xf numFmtId="0" fontId="27" fillId="0" borderId="25" xfId="196" applyFont="1" applyFill="1" applyBorder="1" applyAlignment="1">
      <alignment horizontal="center" vertical="top"/>
    </xf>
    <xf numFmtId="0" fontId="27" fillId="0" borderId="12" xfId="196" applyFont="1" applyFill="1" applyBorder="1" applyAlignment="1">
      <alignment horizontal="center" vertical="top"/>
    </xf>
    <xf numFmtId="0" fontId="27" fillId="0" borderId="13" xfId="196" applyFont="1" applyFill="1" applyBorder="1" applyAlignment="1">
      <alignment horizontal="center" vertical="top"/>
    </xf>
    <xf numFmtId="0" fontId="27" fillId="0" borderId="51" xfId="196" applyFont="1" applyFill="1" applyBorder="1" applyAlignment="1" applyProtection="1">
      <alignment horizontal="left" indent="2"/>
      <protection hidden="1"/>
    </xf>
    <xf numFmtId="0" fontId="27" fillId="0" borderId="52" xfId="196" applyFont="1" applyFill="1" applyBorder="1" applyAlignment="1" applyProtection="1">
      <alignment horizontal="left" indent="2"/>
      <protection hidden="1"/>
    </xf>
    <xf numFmtId="0" fontId="27" fillId="0" borderId="52" xfId="196" applyFont="1" applyFill="1" applyBorder="1" applyAlignment="1" applyProtection="1">
      <alignment horizontal="center"/>
      <protection hidden="1"/>
    </xf>
    <xf numFmtId="0" fontId="27" fillId="0" borderId="44" xfId="98" applyFont="1" applyFill="1" applyBorder="1" applyAlignment="1">
      <alignment horizontal="center" vertical="center"/>
    </xf>
    <xf numFmtId="0" fontId="1" fillId="0" borderId="29" xfId="196" applyFont="1" applyFill="1" applyBorder="1" applyAlignment="1">
      <alignment horizontal="center" vertical="center"/>
    </xf>
    <xf numFmtId="166" fontId="27" fillId="0" borderId="45" xfId="57" applyFont="1" applyFill="1" applyBorder="1" applyAlignment="1">
      <alignment horizontal="center" vertical="center"/>
    </xf>
    <xf numFmtId="0" fontId="1" fillId="0" borderId="30" xfId="196" applyFont="1" applyFill="1" applyBorder="1" applyAlignment="1">
      <alignment horizontal="center" vertical="center"/>
    </xf>
    <xf numFmtId="0" fontId="27" fillId="0" borderId="53" xfId="98" applyFont="1" applyFill="1" applyBorder="1" applyAlignment="1">
      <alignment horizontal="center" vertical="center"/>
    </xf>
    <xf numFmtId="0" fontId="27" fillId="0" borderId="50" xfId="98" applyFont="1" applyFill="1" applyBorder="1" applyAlignment="1">
      <alignment horizontal="center" vertical="center"/>
    </xf>
    <xf numFmtId="9" fontId="27" fillId="0" borderId="44" xfId="633" applyFont="1" applyFill="1" applyBorder="1" applyAlignment="1">
      <alignment horizontal="center" vertical="center" wrapText="1"/>
    </xf>
    <xf numFmtId="9" fontId="27" fillId="0" borderId="29" xfId="633" applyFont="1" applyFill="1" applyBorder="1" applyAlignment="1">
      <alignment horizontal="center" vertical="center" wrapText="1"/>
    </xf>
    <xf numFmtId="0" fontId="27" fillId="24" borderId="40" xfId="209" applyFont="1" applyFill="1" applyBorder="1" applyAlignment="1">
      <alignment horizontal="center" vertical="center"/>
    </xf>
    <xf numFmtId="0" fontId="27" fillId="24" borderId="48" xfId="209" applyFont="1" applyFill="1" applyBorder="1" applyAlignment="1">
      <alignment horizontal="center" vertical="center"/>
    </xf>
    <xf numFmtId="166" fontId="79" fillId="0" borderId="44" xfId="23" applyFont="1" applyFill="1" applyBorder="1" applyAlignment="1">
      <alignment horizontal="center" vertical="center"/>
    </xf>
    <xf numFmtId="166" fontId="79" fillId="0" borderId="29" xfId="23" applyFont="1" applyFill="1" applyBorder="1" applyAlignment="1">
      <alignment horizontal="center" vertical="center"/>
    </xf>
    <xf numFmtId="0" fontId="27" fillId="0" borderId="53" xfId="207" applyFont="1" applyFill="1" applyBorder="1" applyAlignment="1">
      <alignment horizontal="center" vertical="center"/>
    </xf>
    <xf numFmtId="0" fontId="27" fillId="0" borderId="50" xfId="207" applyFont="1" applyFill="1" applyBorder="1" applyAlignment="1">
      <alignment horizontal="center" vertical="center"/>
    </xf>
    <xf numFmtId="0" fontId="27" fillId="0" borderId="59" xfId="207" applyFont="1" applyFill="1" applyBorder="1" applyAlignment="1">
      <alignment horizontal="center" vertical="center"/>
    </xf>
    <xf numFmtId="0" fontId="27" fillId="0" borderId="57" xfId="207" applyFont="1" applyFill="1" applyBorder="1" applyAlignment="1">
      <alignment horizontal="center" vertical="center"/>
    </xf>
    <xf numFmtId="0" fontId="27" fillId="0" borderId="27" xfId="207" applyFont="1" applyFill="1" applyBorder="1" applyAlignment="1">
      <alignment horizontal="center" vertical="center"/>
    </xf>
    <xf numFmtId="0" fontId="27" fillId="0" borderId="28" xfId="207" applyFont="1" applyFill="1" applyBorder="1" applyAlignment="1">
      <alignment horizontal="center" vertical="center"/>
    </xf>
    <xf numFmtId="3" fontId="27" fillId="0" borderId="44" xfId="207" applyNumberFormat="1" applyFont="1" applyFill="1" applyBorder="1" applyAlignment="1">
      <alignment horizontal="center" vertical="center"/>
    </xf>
    <xf numFmtId="3" fontId="27" fillId="0" borderId="29" xfId="207" applyNumberFormat="1" applyFont="1" applyFill="1" applyBorder="1" applyAlignment="1">
      <alignment horizontal="center" vertical="center"/>
    </xf>
    <xf numFmtId="0" fontId="27" fillId="0" borderId="44" xfId="207" applyFont="1" applyFill="1" applyBorder="1" applyAlignment="1">
      <alignment horizontal="center" vertical="center"/>
    </xf>
    <xf numFmtId="0" fontId="27" fillId="0" borderId="29" xfId="207" applyFont="1" applyFill="1" applyBorder="1" applyAlignment="1">
      <alignment horizontal="center" vertical="center"/>
    </xf>
    <xf numFmtId="0" fontId="27" fillId="0" borderId="60" xfId="207" applyFont="1" applyFill="1" applyBorder="1" applyAlignment="1">
      <alignment horizontal="center" vertical="center"/>
    </xf>
    <xf numFmtId="0" fontId="27" fillId="0" borderId="61" xfId="207" applyFont="1" applyFill="1" applyBorder="1" applyAlignment="1">
      <alignment horizontal="center" vertical="center"/>
    </xf>
    <xf numFmtId="0" fontId="27" fillId="0" borderId="44" xfId="207" applyFont="1" applyFill="1" applyBorder="1" applyAlignment="1">
      <alignment horizontal="center" vertical="center" wrapText="1"/>
    </xf>
    <xf numFmtId="0" fontId="27" fillId="0" borderId="29" xfId="207" applyFont="1" applyFill="1" applyBorder="1" applyAlignment="1">
      <alignment horizontal="center" vertical="center" wrapText="1"/>
    </xf>
    <xf numFmtId="0" fontId="27" fillId="0" borderId="45" xfId="207" applyFont="1" applyFill="1" applyBorder="1" applyAlignment="1">
      <alignment horizontal="center" vertical="center" wrapText="1"/>
    </xf>
    <xf numFmtId="0" fontId="27" fillId="0" borderId="30" xfId="207" applyFont="1" applyFill="1" applyBorder="1" applyAlignment="1">
      <alignment horizontal="center" vertical="center" wrapText="1"/>
    </xf>
    <xf numFmtId="166" fontId="1" fillId="25" borderId="4" xfId="23" quotePrefix="1" applyFont="1" applyFill="1" applyBorder="1" applyAlignment="1">
      <alignment horizontal="center" vertical="center"/>
    </xf>
    <xf numFmtId="0" fontId="1" fillId="25" borderId="14" xfId="209" applyFont="1" applyFill="1" applyBorder="1" applyAlignment="1">
      <alignment horizontal="center" vertical="center"/>
    </xf>
    <xf numFmtId="166" fontId="1" fillId="25" borderId="14" xfId="185" applyFont="1" applyFill="1" applyBorder="1" applyAlignment="1">
      <alignment vertical="center"/>
    </xf>
    <xf numFmtId="166" fontId="1" fillId="25" borderId="14" xfId="185" applyFont="1" applyFill="1" applyBorder="1" applyAlignment="1">
      <alignment horizontal="center" vertical="top"/>
    </xf>
    <xf numFmtId="166" fontId="1" fillId="25" borderId="14" xfId="185" applyFont="1" applyFill="1" applyBorder="1" applyAlignment="1">
      <alignment vertical="top"/>
    </xf>
    <xf numFmtId="0" fontId="1" fillId="25" borderId="14" xfId="86" applyFont="1" applyFill="1" applyBorder="1" applyAlignment="1">
      <alignment horizontal="center" vertical="top"/>
    </xf>
    <xf numFmtId="0" fontId="36" fillId="25" borderId="14" xfId="86" applyFont="1" applyFill="1" applyBorder="1" applyAlignment="1">
      <alignment horizontal="center" vertical="top"/>
    </xf>
  </cellXfs>
  <cellStyles count="635">
    <cellStyle name=",;F'KOIT[[WAAHK" xfId="1"/>
    <cellStyle name="?? [0.00]_????" xfId="235"/>
    <cellStyle name="?? [0]_PERSONAL" xfId="2"/>
    <cellStyle name="???? [0.00]_????" xfId="3"/>
    <cellStyle name="??????[0]_PERSONAL" xfId="4"/>
    <cellStyle name="??????PERSONAL" xfId="5"/>
    <cellStyle name="?????[0]_PERSONAL" xfId="6"/>
    <cellStyle name="?????PERSONAL" xfId="7"/>
    <cellStyle name="????_????" xfId="8"/>
    <cellStyle name="???[0]_PERSONAL" xfId="9"/>
    <cellStyle name="???_PERSONAL" xfId="10"/>
    <cellStyle name="??_??" xfId="11"/>
    <cellStyle name="?@??laroux" xfId="12"/>
    <cellStyle name="=C:\WINDOWS\SYSTEM32\COMMAND.COM" xfId="13"/>
    <cellStyle name="0,0_x000d__x000a_NA_x000d__x000a_" xfId="14"/>
    <cellStyle name="20% - Accent1" xfId="236"/>
    <cellStyle name="20% - Accent2" xfId="237"/>
    <cellStyle name="20% - Accent3" xfId="238"/>
    <cellStyle name="20% - Accent4" xfId="239"/>
    <cellStyle name="20% - Accent5" xfId="240"/>
    <cellStyle name="20% - Accent6" xfId="241"/>
    <cellStyle name="40% - Accent1" xfId="242"/>
    <cellStyle name="40% - Accent2" xfId="243"/>
    <cellStyle name="40% - Accent3" xfId="244"/>
    <cellStyle name="40% - Accent4" xfId="245"/>
    <cellStyle name="40% - Accent5" xfId="246"/>
    <cellStyle name="40% - Accent6" xfId="247"/>
    <cellStyle name="60% - Accent1" xfId="248"/>
    <cellStyle name="60% - Accent2" xfId="249"/>
    <cellStyle name="60% - Accent3" xfId="250"/>
    <cellStyle name="60% - Accent4" xfId="251"/>
    <cellStyle name="60% - Accent5" xfId="252"/>
    <cellStyle name="60% - Accent6" xfId="253"/>
    <cellStyle name="75" xfId="254"/>
    <cellStyle name="abc" xfId="255"/>
    <cellStyle name="Accent1" xfId="256"/>
    <cellStyle name="Accent2" xfId="257"/>
    <cellStyle name="Accent3" xfId="258"/>
    <cellStyle name="Accent4" xfId="259"/>
    <cellStyle name="Accent5" xfId="260"/>
    <cellStyle name="Accent6" xfId="261"/>
    <cellStyle name="Bad" xfId="262"/>
    <cellStyle name="Calc Currency (0)" xfId="15"/>
    <cellStyle name="Calc Currency (2)" xfId="16"/>
    <cellStyle name="Calc Percent (0)" xfId="17"/>
    <cellStyle name="Calc Percent (1)" xfId="18"/>
    <cellStyle name="Calc Percent (2)" xfId="19"/>
    <cellStyle name="Calc Units (0)" xfId="20"/>
    <cellStyle name="Calc Units (1)" xfId="21"/>
    <cellStyle name="Calc Units (2)" xfId="22"/>
    <cellStyle name="Calculation" xfId="263"/>
    <cellStyle name="Check Cell" xfId="264"/>
    <cellStyle name="Comma" xfId="23" builtinId="3"/>
    <cellStyle name="Comma  - Style1" xfId="265"/>
    <cellStyle name="Comma  - Style2" xfId="266"/>
    <cellStyle name="Comma  - Style3" xfId="267"/>
    <cellStyle name="Comma  - Style4" xfId="268"/>
    <cellStyle name="Comma  - Style5" xfId="269"/>
    <cellStyle name="Comma  - Style6" xfId="270"/>
    <cellStyle name="Comma  - Style7" xfId="271"/>
    <cellStyle name="Comma  - Style8" xfId="272"/>
    <cellStyle name="Comma [00]" xfId="24"/>
    <cellStyle name="Comma 10" xfId="273"/>
    <cellStyle name="Comma 10 2" xfId="274"/>
    <cellStyle name="Comma 10 2 2" xfId="275"/>
    <cellStyle name="Comma 11" xfId="276"/>
    <cellStyle name="Comma 11 2" xfId="277"/>
    <cellStyle name="Comma 12" xfId="278"/>
    <cellStyle name="Comma 12 2" xfId="279"/>
    <cellStyle name="Comma 12 2 2" xfId="280"/>
    <cellStyle name="Comma 13" xfId="281"/>
    <cellStyle name="Comma 13 2" xfId="282"/>
    <cellStyle name="Comma 14" xfId="283"/>
    <cellStyle name="Comma 14 2" xfId="284"/>
    <cellStyle name="Comma 14 2 2" xfId="285"/>
    <cellStyle name="Comma 15" xfId="286"/>
    <cellStyle name="Comma 16" xfId="287"/>
    <cellStyle name="Comma 17" xfId="288"/>
    <cellStyle name="Comma 18" xfId="289"/>
    <cellStyle name="Comma 19" xfId="290"/>
    <cellStyle name="Comma 2" xfId="25"/>
    <cellStyle name="Comma 2 10" xfId="26"/>
    <cellStyle name="Comma 2 11" xfId="27"/>
    <cellStyle name="Comma 2 12" xfId="28"/>
    <cellStyle name="Comma 2 13" xfId="29"/>
    <cellStyle name="Comma 2 14" xfId="30"/>
    <cellStyle name="Comma 2 15" xfId="31"/>
    <cellStyle name="Comma 2 16" xfId="291"/>
    <cellStyle name="Comma 2 17" xfId="292"/>
    <cellStyle name="Comma 2 2" xfId="32"/>
    <cellStyle name="Comma 2 2 10" xfId="33"/>
    <cellStyle name="Comma 2 2 11" xfId="34"/>
    <cellStyle name="Comma 2 2 12" xfId="293"/>
    <cellStyle name="Comma 2 2 12 2" xfId="294"/>
    <cellStyle name="Comma 2 2 12 3" xfId="295"/>
    <cellStyle name="Comma 2 2 12 4" xfId="296"/>
    <cellStyle name="Comma 2 2 12 5" xfId="297"/>
    <cellStyle name="Comma 2 2 13" xfId="298"/>
    <cellStyle name="Comma 2 2 14" xfId="299"/>
    <cellStyle name="Comma 2 2 15" xfId="300"/>
    <cellStyle name="Comma 2 2 16" xfId="301"/>
    <cellStyle name="Comma 2 2 17" xfId="302"/>
    <cellStyle name="Comma 2 2 18" xfId="303"/>
    <cellStyle name="Comma 2 2 2" xfId="35"/>
    <cellStyle name="Comma 2 2 2 10" xfId="304"/>
    <cellStyle name="Comma 2 2 2 2" xfId="305"/>
    <cellStyle name="Comma 2 2 2 2 2" xfId="306"/>
    <cellStyle name="Comma 2 2 2 2 2 2" xfId="307"/>
    <cellStyle name="Comma 2 2 2 2 2 3" xfId="308"/>
    <cellStyle name="Comma 2 2 2 2 2 4" xfId="309"/>
    <cellStyle name="Comma 2 2 2 2 2 5" xfId="310"/>
    <cellStyle name="Comma 2 2 2 2 3" xfId="311"/>
    <cellStyle name="Comma 2 2 2 2 4" xfId="312"/>
    <cellStyle name="Comma 2 2 2 2 5" xfId="313"/>
    <cellStyle name="Comma 2 2 2 2 6" xfId="314"/>
    <cellStyle name="Comma 2 2 2 2 7" xfId="315"/>
    <cellStyle name="Comma 2 2 2 2 8" xfId="316"/>
    <cellStyle name="Comma 2 2 2 2 9" xfId="317"/>
    <cellStyle name="Comma 2 2 2 3" xfId="318"/>
    <cellStyle name="Comma 2 2 2 4" xfId="319"/>
    <cellStyle name="Comma 2 2 2 4 2" xfId="320"/>
    <cellStyle name="Comma 2 2 2 4 3" xfId="321"/>
    <cellStyle name="Comma 2 2 2 4 4" xfId="322"/>
    <cellStyle name="Comma 2 2 2 4 5" xfId="323"/>
    <cellStyle name="Comma 2 2 2 5" xfId="324"/>
    <cellStyle name="Comma 2 2 2 6" xfId="325"/>
    <cellStyle name="Comma 2 2 2 7" xfId="326"/>
    <cellStyle name="Comma 2 2 2 8" xfId="327"/>
    <cellStyle name="Comma 2 2 2 9" xfId="328"/>
    <cellStyle name="Comma 2 2 3" xfId="36"/>
    <cellStyle name="Comma 2 2 4" xfId="37"/>
    <cellStyle name="Comma 2 2 5" xfId="38"/>
    <cellStyle name="Comma 2 2 6" xfId="39"/>
    <cellStyle name="Comma 2 2 7" xfId="40"/>
    <cellStyle name="Comma 2 2 8" xfId="41"/>
    <cellStyle name="Comma 2 2 9" xfId="42"/>
    <cellStyle name="Comma 2 3" xfId="43"/>
    <cellStyle name="Comma 2 3 2" xfId="329"/>
    <cellStyle name="Comma 2 4" xfId="44"/>
    <cellStyle name="Comma 2 5" xfId="45"/>
    <cellStyle name="Comma 2 6" xfId="46"/>
    <cellStyle name="Comma 2 7" xfId="47"/>
    <cellStyle name="Comma 2 8" xfId="48"/>
    <cellStyle name="Comma 2 9" xfId="49"/>
    <cellStyle name="Comma 2_งานดิน" xfId="330"/>
    <cellStyle name="Comma 20" xfId="331"/>
    <cellStyle name="Comma 21" xfId="332"/>
    <cellStyle name="Comma 22" xfId="333"/>
    <cellStyle name="Comma 23" xfId="334"/>
    <cellStyle name="Comma 24" xfId="335"/>
    <cellStyle name="Comma 25" xfId="336"/>
    <cellStyle name="Comma 26" xfId="337"/>
    <cellStyle name="Comma 27" xfId="338"/>
    <cellStyle name="Comma 28" xfId="339"/>
    <cellStyle name="Comma 29" xfId="340"/>
    <cellStyle name="Comma 3" xfId="50"/>
    <cellStyle name="Comma 3 2" xfId="341"/>
    <cellStyle name="Comma 3 2 2" xfId="342"/>
    <cellStyle name="Comma 3 2 3" xfId="343"/>
    <cellStyle name="Comma 3 2 4" xfId="344"/>
    <cellStyle name="Comma 3 2 5" xfId="345"/>
    <cellStyle name="Comma 3 3" xfId="346"/>
    <cellStyle name="Comma 3 4" xfId="347"/>
    <cellStyle name="Comma 3 5" xfId="348"/>
    <cellStyle name="Comma 30" xfId="349"/>
    <cellStyle name="Comma 31" xfId="350"/>
    <cellStyle name="Comma 32" xfId="351"/>
    <cellStyle name="Comma 33" xfId="352"/>
    <cellStyle name="Comma 34" xfId="353"/>
    <cellStyle name="Comma 35" xfId="354"/>
    <cellStyle name="Comma 36" xfId="355"/>
    <cellStyle name="Comma 37" xfId="356"/>
    <cellStyle name="Comma 38" xfId="357"/>
    <cellStyle name="Comma 39" xfId="358"/>
    <cellStyle name="Comma 4" xfId="51"/>
    <cellStyle name="Comma 4 2" xfId="359"/>
    <cellStyle name="Comma 4 3" xfId="360"/>
    <cellStyle name="Comma 4 4" xfId="361"/>
    <cellStyle name="Comma 4 5" xfId="362"/>
    <cellStyle name="Comma 4 6" xfId="363"/>
    <cellStyle name="Comma 40" xfId="364"/>
    <cellStyle name="Comma 41" xfId="365"/>
    <cellStyle name="Comma 42" xfId="366"/>
    <cellStyle name="Comma 43" xfId="367"/>
    <cellStyle name="Comma 44" xfId="368"/>
    <cellStyle name="Comma 45" xfId="369"/>
    <cellStyle name="Comma 46" xfId="370"/>
    <cellStyle name="Comma 47" xfId="371"/>
    <cellStyle name="Comma 48" xfId="372"/>
    <cellStyle name="Comma 49" xfId="373"/>
    <cellStyle name="Comma 5" xfId="52"/>
    <cellStyle name="Comma 50" xfId="374"/>
    <cellStyle name="Comma 51" xfId="375"/>
    <cellStyle name="Comma 52" xfId="376"/>
    <cellStyle name="Comma 53" xfId="377"/>
    <cellStyle name="Comma 54" xfId="378"/>
    <cellStyle name="Comma 55" xfId="379"/>
    <cellStyle name="Comma 56" xfId="380"/>
    <cellStyle name="Comma 57" xfId="381"/>
    <cellStyle name="Comma 58" xfId="382"/>
    <cellStyle name="Comma 58 2" xfId="383"/>
    <cellStyle name="Comma 59" xfId="384"/>
    <cellStyle name="Comma 6" xfId="53"/>
    <cellStyle name="Comma 6 2" xfId="54"/>
    <cellStyle name="Comma 60" xfId="385"/>
    <cellStyle name="Comma 61" xfId="386"/>
    <cellStyle name="Comma 62" xfId="387"/>
    <cellStyle name="Comma 63" xfId="388"/>
    <cellStyle name="Comma 64" xfId="389"/>
    <cellStyle name="Comma 65" xfId="390"/>
    <cellStyle name="Comma 65 2" xfId="391"/>
    <cellStyle name="Comma 66" xfId="392"/>
    <cellStyle name="Comma 67" xfId="393"/>
    <cellStyle name="Comma 68" xfId="394"/>
    <cellStyle name="Comma 69" xfId="395"/>
    <cellStyle name="Comma 7" xfId="55"/>
    <cellStyle name="Comma 8" xfId="56"/>
    <cellStyle name="Comma 9" xfId="230"/>
    <cellStyle name="Comma 9 2" xfId="396"/>
    <cellStyle name="Comma 9 3" xfId="397"/>
    <cellStyle name="Comma 9 4" xfId="398"/>
    <cellStyle name="Comma 9 5" xfId="399"/>
    <cellStyle name="Comma 9 6" xfId="400"/>
    <cellStyle name="Comma 9 7" xfId="401"/>
    <cellStyle name="Comma 9 8" xfId="402"/>
    <cellStyle name="Comma 9 9" xfId="403"/>
    <cellStyle name="Comma_Sheet1" xfId="57"/>
    <cellStyle name="Comma0" xfId="58"/>
    <cellStyle name="company_title" xfId="404"/>
    <cellStyle name="Currency [00]" xfId="59"/>
    <cellStyle name="Currency 2" xfId="405"/>
    <cellStyle name="Currency 3" xfId="406"/>
    <cellStyle name="Currency0" xfId="60"/>
    <cellStyle name="Date" xfId="61"/>
    <cellStyle name="Date Short" xfId="62"/>
    <cellStyle name="date_format" xfId="407"/>
    <cellStyle name="Enter Currency (0)" xfId="63"/>
    <cellStyle name="Enter Currency (2)" xfId="64"/>
    <cellStyle name="Enter Units (0)" xfId="65"/>
    <cellStyle name="Enter Units (1)" xfId="66"/>
    <cellStyle name="Enter Units (2)" xfId="67"/>
    <cellStyle name="Explanatory Text" xfId="408"/>
    <cellStyle name="Fixed" xfId="68"/>
    <cellStyle name="Good" xfId="409"/>
    <cellStyle name="Grey" xfId="69"/>
    <cellStyle name="Header1" xfId="70"/>
    <cellStyle name="Header2" xfId="71"/>
    <cellStyle name="Heading 1" xfId="410"/>
    <cellStyle name="Heading 2" xfId="411"/>
    <cellStyle name="Heading 3" xfId="412"/>
    <cellStyle name="Heading 4" xfId="413"/>
    <cellStyle name="Hyperlink 2" xfId="414"/>
    <cellStyle name="Hyperlink 3" xfId="415"/>
    <cellStyle name="Hyperlink 4" xfId="416"/>
    <cellStyle name="Input" xfId="417"/>
    <cellStyle name="Input [yellow]" xfId="72"/>
    <cellStyle name="Input_งานดิน" xfId="418"/>
    <cellStyle name="Link Currency (0)" xfId="73"/>
    <cellStyle name="Link Currency (2)" xfId="74"/>
    <cellStyle name="Link Units (0)" xfId="75"/>
    <cellStyle name="Link Units (1)" xfId="76"/>
    <cellStyle name="Link Units (2)" xfId="77"/>
    <cellStyle name="Linked Cell" xfId="419"/>
    <cellStyle name="n" xfId="420"/>
    <cellStyle name="Neutral" xfId="421"/>
    <cellStyle name="Normal" xfId="0" builtinId="0"/>
    <cellStyle name="Normal - Style1" xfId="78"/>
    <cellStyle name="Normal - ต้นแบบ1" xfId="422"/>
    <cellStyle name="Normal 10" xfId="79"/>
    <cellStyle name="Normal 10 2" xfId="80"/>
    <cellStyle name="Normal 10 2 2" xfId="81"/>
    <cellStyle name="Normal 10 2 2 2" xfId="423"/>
    <cellStyle name="Normal 10 2 3" xfId="632"/>
    <cellStyle name="Normal 10 2 4" xfId="424"/>
    <cellStyle name="Normal 10 2 6" xfId="425"/>
    <cellStyle name="Normal 10 3" xfId="82"/>
    <cellStyle name="Normal 10_BSM_BOQ" xfId="426"/>
    <cellStyle name="Normal 11" xfId="83"/>
    <cellStyle name="Normal 11 2" xfId="427"/>
    <cellStyle name="Normal 11 3" xfId="428"/>
    <cellStyle name="Normal 12" xfId="84"/>
    <cellStyle name="Normal 12 2" xfId="429"/>
    <cellStyle name="Normal 13" xfId="233"/>
    <cellStyle name="Normal 13 2" xfId="430"/>
    <cellStyle name="Normal 13 3" xfId="431"/>
    <cellStyle name="Normal 13 4" xfId="432"/>
    <cellStyle name="Normal 13 5" xfId="433"/>
    <cellStyle name="Normal 14" xfId="234"/>
    <cellStyle name="Normal 14 2" xfId="434"/>
    <cellStyle name="Normal 15" xfId="435"/>
    <cellStyle name="Normal 15 2" xfId="436"/>
    <cellStyle name="Normal 15 3" xfId="437"/>
    <cellStyle name="Normal 15 4" xfId="438"/>
    <cellStyle name="Normal 15 5" xfId="439"/>
    <cellStyle name="Normal 16" xfId="440"/>
    <cellStyle name="Normal 16 2" xfId="441"/>
    <cellStyle name="Normal 16 3" xfId="442"/>
    <cellStyle name="Normal 16 4" xfId="443"/>
    <cellStyle name="Normal 16 5" xfId="444"/>
    <cellStyle name="Normal 17" xfId="445"/>
    <cellStyle name="Normal 17 2" xfId="446"/>
    <cellStyle name="Normal 17 3" xfId="447"/>
    <cellStyle name="Normal 17 4" xfId="448"/>
    <cellStyle name="Normal 17 5" xfId="449"/>
    <cellStyle name="Normal 18" xfId="450"/>
    <cellStyle name="Normal 18 2" xfId="451"/>
    <cellStyle name="Normal 18 3" xfId="452"/>
    <cellStyle name="Normal 18 4" xfId="453"/>
    <cellStyle name="Normal 18 5" xfId="454"/>
    <cellStyle name="Normal 19" xfId="455"/>
    <cellStyle name="Normal 19 2" xfId="456"/>
    <cellStyle name="Normal 19 3" xfId="457"/>
    <cellStyle name="Normal 19 4" xfId="458"/>
    <cellStyle name="Normal 19 5" xfId="459"/>
    <cellStyle name="Normal 2" xfId="85"/>
    <cellStyle name="Normal 2 10" xfId="460"/>
    <cellStyle name="Normal 2 11" xfId="461"/>
    <cellStyle name="Normal 2 12" xfId="462"/>
    <cellStyle name="Normal 2 13" xfId="463"/>
    <cellStyle name="Normal 2 14" xfId="464"/>
    <cellStyle name="Normal 2 15" xfId="465"/>
    <cellStyle name="Normal 2 2" xfId="86"/>
    <cellStyle name="Normal 2 2 10" xfId="466"/>
    <cellStyle name="Normal 2 2 11" xfId="467"/>
    <cellStyle name="Normal 2 2 12" xfId="468"/>
    <cellStyle name="Normal 2 2 12 2" xfId="469"/>
    <cellStyle name="Normal 2 2 12 3" xfId="470"/>
    <cellStyle name="Normal 2 2 12 4" xfId="471"/>
    <cellStyle name="Normal 2 2 12 5" xfId="472"/>
    <cellStyle name="Normal 2 2 13" xfId="473"/>
    <cellStyle name="Normal 2 2 14" xfId="474"/>
    <cellStyle name="Normal 2 2 15" xfId="475"/>
    <cellStyle name="Normal 2 2 16" xfId="476"/>
    <cellStyle name="Normal 2 2 17" xfId="477"/>
    <cellStyle name="Normal 2 2 18" xfId="478"/>
    <cellStyle name="Normal 2 2 2" xfId="87"/>
    <cellStyle name="Normal 2 2 2 10" xfId="479"/>
    <cellStyle name="Normal 2 2 2 2" xfId="480"/>
    <cellStyle name="Normal 2 2 2 2 2" xfId="481"/>
    <cellStyle name="Normal 2 2 2 2 2 2" xfId="482"/>
    <cellStyle name="Normal 2 2 2 2 2 3" xfId="483"/>
    <cellStyle name="Normal 2 2 2 2 2 4" xfId="484"/>
    <cellStyle name="Normal 2 2 2 2 2 5" xfId="485"/>
    <cellStyle name="Normal 2 2 2 2 3" xfId="486"/>
    <cellStyle name="Normal 2 2 2 2 4" xfId="487"/>
    <cellStyle name="Normal 2 2 2 2 5" xfId="488"/>
    <cellStyle name="Normal 2 2 2 2 6" xfId="489"/>
    <cellStyle name="Normal 2 2 2 2 7" xfId="490"/>
    <cellStyle name="Normal 2 2 2 2 8" xfId="491"/>
    <cellStyle name="Normal 2 2 2 2 9" xfId="492"/>
    <cellStyle name="Normal 2 2 2 3" xfId="493"/>
    <cellStyle name="Normal 2 2 2 4" xfId="494"/>
    <cellStyle name="Normal 2 2 2 4 2" xfId="495"/>
    <cellStyle name="Normal 2 2 2 4 3" xfId="496"/>
    <cellStyle name="Normal 2 2 2 4 4" xfId="497"/>
    <cellStyle name="Normal 2 2 2 4 5" xfId="498"/>
    <cellStyle name="Normal 2 2 2 5" xfId="499"/>
    <cellStyle name="Normal 2 2 2 6" xfId="500"/>
    <cellStyle name="Normal 2 2 2 7" xfId="501"/>
    <cellStyle name="Normal 2 2 2 8" xfId="502"/>
    <cellStyle name="Normal 2 2 2 9" xfId="503"/>
    <cellStyle name="Normal 2 2 3" xfId="504"/>
    <cellStyle name="Normal 2 2 4" xfId="505"/>
    <cellStyle name="Normal 2 2 5" xfId="506"/>
    <cellStyle name="Normal 2 2 6" xfId="507"/>
    <cellStyle name="Normal 2 2 7" xfId="508"/>
    <cellStyle name="Normal 2 2 8" xfId="509"/>
    <cellStyle name="Normal 2 2 9" xfId="510"/>
    <cellStyle name="Normal 2 3" xfId="88"/>
    <cellStyle name="Normal 2 3 2" xfId="511"/>
    <cellStyle name="Normal 2 4" xfId="512"/>
    <cellStyle name="Normal 2 5" xfId="513"/>
    <cellStyle name="Normal 2 6" xfId="514"/>
    <cellStyle name="Normal 2 7" xfId="515"/>
    <cellStyle name="Normal 2 8" xfId="516"/>
    <cellStyle name="Normal 2 9" xfId="517"/>
    <cellStyle name="Normal 2_(1.5.10)" xfId="518"/>
    <cellStyle name="Normal 20" xfId="519"/>
    <cellStyle name="Normal 21" xfId="520"/>
    <cellStyle name="Normal 21 2" xfId="521"/>
    <cellStyle name="Normal 22" xfId="522"/>
    <cellStyle name="Normal 23" xfId="523"/>
    <cellStyle name="Normal 3" xfId="89"/>
    <cellStyle name="Normal 3 2" xfId="90"/>
    <cellStyle name="Normal 3_(1.5.10)" xfId="524"/>
    <cellStyle name="Normal 4" xfId="91"/>
    <cellStyle name="Normal 4 2" xfId="92"/>
    <cellStyle name="Normal 4 2 2" xfId="525"/>
    <cellStyle name="Normal 4 2 3" xfId="526"/>
    <cellStyle name="Normal 4 3" xfId="527"/>
    <cellStyle name="Normal 4 3 2" xfId="528"/>
    <cellStyle name="Normal 4 3_PKT_BOQ" xfId="529"/>
    <cellStyle name="Normal 5" xfId="93"/>
    <cellStyle name="Normal 5 2" xfId="530"/>
    <cellStyle name="Normal 5 3" xfId="531"/>
    <cellStyle name="Normal 5 4" xfId="532"/>
    <cellStyle name="Normal 6" xfId="94"/>
    <cellStyle name="Normal 7" xfId="95"/>
    <cellStyle name="Normal 7 2" xfId="533"/>
    <cellStyle name="Normal 7 3" xfId="534"/>
    <cellStyle name="Normal 7_SPN2_BOQ._ตัดเพิ่มจากปรับxx6เมย.55" xfId="535"/>
    <cellStyle name="Normal 8" xfId="96"/>
    <cellStyle name="Normal 9" xfId="97"/>
    <cellStyle name="Normal_SAN-REV1" xfId="634"/>
    <cellStyle name="Normal_Sheet1" xfId="98"/>
    <cellStyle name="Normal_อาคารทดสอบหม้อแปลง ฝวจ.ที่ทำการเขตสามเสน" xfId="99"/>
    <cellStyle name="Normale_BoQ00" xfId="536"/>
    <cellStyle name="Note" xfId="537"/>
    <cellStyle name="Output" xfId="538"/>
    <cellStyle name="ParaBirimi [0]_RESULTS" xfId="100"/>
    <cellStyle name="ParaBirimi_RESULTS" xfId="101"/>
    <cellStyle name="Percent" xfId="633" builtinId="5"/>
    <cellStyle name="Percent [0]" xfId="102"/>
    <cellStyle name="Percent [00]" xfId="103"/>
    <cellStyle name="Percent [2]" xfId="104"/>
    <cellStyle name="Percent 2" xfId="105"/>
    <cellStyle name="Percent 2 10" xfId="539"/>
    <cellStyle name="Percent 2 11" xfId="540"/>
    <cellStyle name="Percent 2 12" xfId="541"/>
    <cellStyle name="Percent 2 13" xfId="542"/>
    <cellStyle name="Percent 2 14" xfId="543"/>
    <cellStyle name="Percent 2 2" xfId="106"/>
    <cellStyle name="Percent 2 3" xfId="107"/>
    <cellStyle name="Percent 2 4" xfId="108"/>
    <cellStyle name="Percent 2 5" xfId="109"/>
    <cellStyle name="Percent 2 6" xfId="544"/>
    <cellStyle name="Percent 2 7" xfId="545"/>
    <cellStyle name="Percent 2 8" xfId="546"/>
    <cellStyle name="Percent 2 9" xfId="547"/>
    <cellStyle name="Percent 3" xfId="110"/>
    <cellStyle name="Percent 3 2" xfId="111"/>
    <cellStyle name="Percent 3 2 2" xfId="548"/>
    <cellStyle name="Percent 3 3" xfId="549"/>
    <cellStyle name="Percent 4" xfId="550"/>
    <cellStyle name="Percent 4 2" xfId="551"/>
    <cellStyle name="Percent 4 2 2" xfId="552"/>
    <cellStyle name="Percent 5" xfId="553"/>
    <cellStyle name="Percent 5 2" xfId="554"/>
    <cellStyle name="Percent 5 3" xfId="555"/>
    <cellStyle name="Percent 6" xfId="556"/>
    <cellStyle name="Percent 7" xfId="557"/>
    <cellStyle name="Percent 7 2" xfId="558"/>
    <cellStyle name="Percent 7 3" xfId="559"/>
    <cellStyle name="Percent 7 4" xfId="560"/>
    <cellStyle name="Percent 7 5" xfId="561"/>
    <cellStyle name="Percent 7 6" xfId="562"/>
    <cellStyle name="Percent 7 7" xfId="563"/>
    <cellStyle name="Percent 7 8" xfId="564"/>
    <cellStyle name="Percent 8" xfId="565"/>
    <cellStyle name="Percent 9" xfId="566"/>
    <cellStyle name="PrePop Currency (0)" xfId="112"/>
    <cellStyle name="PrePop Currency (2)" xfId="113"/>
    <cellStyle name="PrePop Units (0)" xfId="114"/>
    <cellStyle name="PrePop Units (1)" xfId="115"/>
    <cellStyle name="PrePop Units (2)" xfId="116"/>
    <cellStyle name="report_title" xfId="567"/>
    <cellStyle name="Standard_6 C2 - Summary of Tender Price - 08 07 30" xfId="568"/>
    <cellStyle name="Style 1" xfId="117"/>
    <cellStyle name="TableColNEDecimal3" xfId="569"/>
    <cellStyle name="TableColStation" xfId="570"/>
    <cellStyle name="Text Indent A" xfId="118"/>
    <cellStyle name="Text Indent B" xfId="119"/>
    <cellStyle name="Text Indent C" xfId="120"/>
    <cellStyle name="Title" xfId="571"/>
    <cellStyle name="Total" xfId="572"/>
    <cellStyle name="Virg? [0]_RESULTS" xfId="121"/>
    <cellStyle name="Virg?_RESULTS" xfId="122"/>
    <cellStyle name="Warning Text" xfId="573"/>
    <cellStyle name="เครื่องหมายจุลภาค 10" xfId="123"/>
    <cellStyle name="เครื่องหมายจุลภาค 10 2" xfId="124"/>
    <cellStyle name="เครื่องหมายจุลภาค 11" xfId="125"/>
    <cellStyle name="เครื่องหมายจุลภาค 11 2" xfId="126"/>
    <cellStyle name="เครื่องหมายจุลภาค 12" xfId="127"/>
    <cellStyle name="เครื่องหมายจุลภาค 12 2" xfId="128"/>
    <cellStyle name="เครื่องหมายจุลภาค 13" xfId="129"/>
    <cellStyle name="เครื่องหมายจุลภาค 13 2" xfId="130"/>
    <cellStyle name="เครื่องหมายจุลภาค 14" xfId="131"/>
    <cellStyle name="เครื่องหมายจุลภาค 14 2" xfId="132"/>
    <cellStyle name="เครื่องหมายจุลภาค 15" xfId="133"/>
    <cellStyle name="เครื่องหมายจุลภาค 16" xfId="134"/>
    <cellStyle name="เครื่องหมายจุลภาค 17" xfId="135"/>
    <cellStyle name="เครื่องหมายจุลภาค 18" xfId="136"/>
    <cellStyle name="เครื่องหมายจุลภาค 18 2" xfId="137"/>
    <cellStyle name="เครื่องหมายจุลภาค 19" xfId="231"/>
    <cellStyle name="เครื่องหมายจุลภาค 2" xfId="138"/>
    <cellStyle name="เครื่องหมายจุลภาค 2 2" xfId="139"/>
    <cellStyle name="เครื่องหมายจุลภาค 2 2 2" xfId="140"/>
    <cellStyle name="เครื่องหมายจุลภาค 2 2 2 2" xfId="141"/>
    <cellStyle name="เครื่องหมายจุลภาค 2 2 2 2 2" xfId="142"/>
    <cellStyle name="เครื่องหมายจุลภาค 2 2 2 2 2 2" xfId="143"/>
    <cellStyle name="เครื่องหมายจุลภาค 2 2 2 2 2 3" xfId="144"/>
    <cellStyle name="เครื่องหมายจุลภาค 2 2 2 2 2 4" xfId="145"/>
    <cellStyle name="เครื่องหมายจุลภาค 2 2 2 2 3" xfId="146"/>
    <cellStyle name="เครื่องหมายจุลภาค 2 2 2 2 4" xfId="147"/>
    <cellStyle name="เครื่องหมายจุลภาค 2 2 2 3" xfId="148"/>
    <cellStyle name="เครื่องหมายจุลภาค 2 2 2 4" xfId="149"/>
    <cellStyle name="เครื่องหมายจุลภาค 2 2 2 5" xfId="150"/>
    <cellStyle name="เครื่องหมายจุลภาค 2 2 3" xfId="151"/>
    <cellStyle name="เครื่องหมายจุลภาค 2 2 4" xfId="152"/>
    <cellStyle name="เครื่องหมายจุลภาค 2 2 4 2" xfId="153"/>
    <cellStyle name="เครื่องหมายจุลภาค 2 2 4 3" xfId="154"/>
    <cellStyle name="เครื่องหมายจุลภาค 2 2 4 4" xfId="155"/>
    <cellStyle name="เครื่องหมายจุลภาค 2 2 5" xfId="156"/>
    <cellStyle name="เครื่องหมายจุลภาค 2 2 6" xfId="157"/>
    <cellStyle name="เครื่องหมายจุลภาค 2 3" xfId="158"/>
    <cellStyle name="เครื่องหมายจุลภาค 2 4" xfId="159"/>
    <cellStyle name="เครื่องหมายจุลภาค 2 6" xfId="160"/>
    <cellStyle name="เครื่องหมายจุลภาค 2 7" xfId="161"/>
    <cellStyle name="เครื่องหมายจุลภาค 2_งานดิน" xfId="574"/>
    <cellStyle name="เครื่องหมายจุลภาค 20" xfId="162"/>
    <cellStyle name="เครื่องหมายจุลภาค 21" xfId="163"/>
    <cellStyle name="เครื่องหมายจุลภาค 3" xfId="164"/>
    <cellStyle name="เครื่องหมายจุลภาค 3 10" xfId="575"/>
    <cellStyle name="เครื่องหมายจุลภาค 3 11" xfId="576"/>
    <cellStyle name="เครื่องหมายจุลภาค 3 12" xfId="577"/>
    <cellStyle name="เครื่องหมายจุลภาค 3 13" xfId="578"/>
    <cellStyle name="เครื่องหมายจุลภาค 3 14" xfId="579"/>
    <cellStyle name="เครื่องหมายจุลภาค 3 15" xfId="580"/>
    <cellStyle name="เครื่องหมายจุลภาค 3 16" xfId="581"/>
    <cellStyle name="เครื่องหมายจุลภาค 3 17" xfId="582"/>
    <cellStyle name="เครื่องหมายจุลภาค 3 18" xfId="583"/>
    <cellStyle name="เครื่องหมายจุลภาค 3 19" xfId="584"/>
    <cellStyle name="เครื่องหมายจุลภาค 3 2" xfId="165"/>
    <cellStyle name="เครื่องหมายจุลภาค 3 2 2" xfId="585"/>
    <cellStyle name="เครื่องหมายจุลภาค 3 20" xfId="586"/>
    <cellStyle name="เครื่องหมายจุลภาค 3 21" xfId="587"/>
    <cellStyle name="เครื่องหมายจุลภาค 3 22" xfId="588"/>
    <cellStyle name="เครื่องหมายจุลภาค 3 23" xfId="589"/>
    <cellStyle name="เครื่องหมายจุลภาค 3 24" xfId="590"/>
    <cellStyle name="เครื่องหมายจุลภาค 3 25" xfId="591"/>
    <cellStyle name="เครื่องหมายจุลภาค 3 26" xfId="592"/>
    <cellStyle name="เครื่องหมายจุลภาค 3 27" xfId="593"/>
    <cellStyle name="เครื่องหมายจุลภาค 3 28" xfId="594"/>
    <cellStyle name="เครื่องหมายจุลภาค 3 29" xfId="595"/>
    <cellStyle name="เครื่องหมายจุลภาค 3 3" xfId="166"/>
    <cellStyle name="เครื่องหมายจุลภาค 3 30" xfId="596"/>
    <cellStyle name="เครื่องหมายจุลภาค 3 31" xfId="597"/>
    <cellStyle name="เครื่องหมายจุลภาค 3 32" xfId="598"/>
    <cellStyle name="เครื่องหมายจุลภาค 3 33" xfId="599"/>
    <cellStyle name="เครื่องหมายจุลภาค 3 34" xfId="600"/>
    <cellStyle name="เครื่องหมายจุลภาค 3 35" xfId="601"/>
    <cellStyle name="เครื่องหมายจุลภาค 3 36" xfId="602"/>
    <cellStyle name="เครื่องหมายจุลภาค 3 37" xfId="603"/>
    <cellStyle name="เครื่องหมายจุลภาค 3 38" xfId="604"/>
    <cellStyle name="เครื่องหมายจุลภาค 3 39" xfId="605"/>
    <cellStyle name="เครื่องหมายจุลภาค 3 4" xfId="167"/>
    <cellStyle name="เครื่องหมายจุลภาค 3 40" xfId="606"/>
    <cellStyle name="เครื่องหมายจุลภาค 3 41" xfId="607"/>
    <cellStyle name="เครื่องหมายจุลภาค 3 42" xfId="608"/>
    <cellStyle name="เครื่องหมายจุลภาค 3 43" xfId="609"/>
    <cellStyle name="เครื่องหมายจุลภาค 3 44" xfId="610"/>
    <cellStyle name="เครื่องหมายจุลภาค 3 45" xfId="611"/>
    <cellStyle name="เครื่องหมายจุลภาค 3 46" xfId="612"/>
    <cellStyle name="เครื่องหมายจุลภาค 3 47" xfId="613"/>
    <cellStyle name="เครื่องหมายจุลภาค 3 48" xfId="614"/>
    <cellStyle name="เครื่องหมายจุลภาค 3 49" xfId="615"/>
    <cellStyle name="เครื่องหมายจุลภาค 3 5" xfId="168"/>
    <cellStyle name="เครื่องหมายจุลภาค 3 6" xfId="616"/>
    <cellStyle name="เครื่องหมายจุลภาค 3 7" xfId="617"/>
    <cellStyle name="เครื่องหมายจุลภาค 3 8" xfId="618"/>
    <cellStyle name="เครื่องหมายจุลภาค 3 9" xfId="619"/>
    <cellStyle name="เครื่องหมายจุลภาค 4" xfId="169"/>
    <cellStyle name="เครื่องหมายจุลภาค 4 2" xfId="170"/>
    <cellStyle name="เครื่องหมายจุลภาค 4 2 2" xfId="620"/>
    <cellStyle name="เครื่องหมายจุลภาค 4 3" xfId="171"/>
    <cellStyle name="เครื่องหมายจุลภาค 4 4" xfId="172"/>
    <cellStyle name="เครื่องหมายจุลภาค 4 5" xfId="173"/>
    <cellStyle name="เครื่องหมายจุลภาค 5" xfId="174"/>
    <cellStyle name="เครื่องหมายจุลภาค 5 2" xfId="175"/>
    <cellStyle name="เครื่องหมายจุลภาค 5 3" xfId="176"/>
    <cellStyle name="เครื่องหมายจุลภาค 5 4" xfId="177"/>
    <cellStyle name="เครื่องหมายจุลภาค 5 5" xfId="178"/>
    <cellStyle name="เครื่องหมายจุลภาค 6" xfId="179"/>
    <cellStyle name="เครื่องหมายจุลภาค 6 2" xfId="180"/>
    <cellStyle name="เครื่องหมายจุลภาค 6 2 2" xfId="181"/>
    <cellStyle name="เครื่องหมายจุลภาค 6 3" xfId="182"/>
    <cellStyle name="เครื่องหมายจุลภาค 7" xfId="183"/>
    <cellStyle name="เครื่องหมายจุลภาค 7 2" xfId="184"/>
    <cellStyle name="เครื่องหมายจุลภาค 8" xfId="185"/>
    <cellStyle name="เครื่องหมายจุลภาค 8 2" xfId="186"/>
    <cellStyle name="เครื่องหมายจุลภาค 9" xfId="187"/>
    <cellStyle name="เครื่องหมายจุลภาค 9 2" xfId="188"/>
    <cellStyle name="เชื่อมโยงหลายมิติ_4_C2-Civil_Works-Cost_Estimate-NK_Structures-2008.09.05" xfId="621"/>
    <cellStyle name="เปอร์เซ็นต์ 2" xfId="218"/>
    <cellStyle name="เปอร์เซ็นต์ 3" xfId="625"/>
    <cellStyle name="เปอร์เซ็นต์ 4" xfId="626"/>
    <cellStyle name="เปอร์เซ็นต์ 5" xfId="627"/>
    <cellStyle name="เปอร์เซ็นต์ 6" xfId="628"/>
    <cellStyle name="เส้นขอบขวา" xfId="629"/>
    <cellStyle name="ตามการเชื่อมโยงหลายมิติ_4_C2-Civil_Works-Cost_Estimate-NK_Structures-2008.09.05" xfId="622"/>
    <cellStyle name="น้บะภฒ_95" xfId="189"/>
    <cellStyle name="ปกติ 10" xfId="190"/>
    <cellStyle name="ปกติ 11" xfId="191"/>
    <cellStyle name="ปกติ 12" xfId="192"/>
    <cellStyle name="ปกติ 15" xfId="193"/>
    <cellStyle name="ปกติ 18" xfId="194"/>
    <cellStyle name="ปกติ 19" xfId="195"/>
    <cellStyle name="ปกติ 2" xfId="196"/>
    <cellStyle name="ปกติ 2 2" xfId="197"/>
    <cellStyle name="ปกติ 2 3" xfId="198"/>
    <cellStyle name="ปกติ 2 4" xfId="199"/>
    <cellStyle name="ปกติ 2 5" xfId="200"/>
    <cellStyle name="ปกติ 2 6" xfId="201"/>
    <cellStyle name="ปกติ 2 7" xfId="202"/>
    <cellStyle name="ปกติ 2_boq อาคารเรียนและจอดรถ นานาชาติ  - EE" xfId="203"/>
    <cellStyle name="ปกติ 22" xfId="204"/>
    <cellStyle name="ปกติ 23" xfId="205"/>
    <cellStyle name="ปกติ 24" xfId="206"/>
    <cellStyle name="ปกติ 3" xfId="207"/>
    <cellStyle name="ปกติ 3 2" xfId="208"/>
    <cellStyle name="ปกติ 3 2 2" xfId="623"/>
    <cellStyle name="ปกติ 3_TPO1_BOQ_ระดับ2.1(Excel2003)" xfId="624"/>
    <cellStyle name="ปกติ 4" xfId="209"/>
    <cellStyle name="ปกติ 4 2" xfId="210"/>
    <cellStyle name="ปกติ 5" xfId="211"/>
    <cellStyle name="ปกติ 5 2" xfId="212"/>
    <cellStyle name="ปกติ 6" xfId="213"/>
    <cellStyle name="ปกติ 6 2" xfId="214"/>
    <cellStyle name="ปกติ 7" xfId="215"/>
    <cellStyle name="ปกติ 7 2" xfId="216"/>
    <cellStyle name="ปกติ 8" xfId="232"/>
    <cellStyle name="ปกติ 9" xfId="217"/>
    <cellStyle name="ฤธถ [0]_95" xfId="219"/>
    <cellStyle name="ฤธถ_95" xfId="220"/>
    <cellStyle name="ล๋ศญ [0]_95" xfId="221"/>
    <cellStyle name="ล๋ศญ_95" xfId="222"/>
    <cellStyle name="ลักษณะ 1" xfId="223"/>
    <cellStyle name="ลักษณะ 1 2" xfId="224"/>
    <cellStyle name="ลักษณะ 1 3" xfId="225"/>
    <cellStyle name="ลักษณะ 1 4" xfId="226"/>
    <cellStyle name="ลักษณะ 1 5" xfId="227"/>
    <cellStyle name="ลักษณะ 1_แบ่งงวดงาน_SiMCT" xfId="228"/>
    <cellStyle name="วฅมุ_4ฟ๙ฝวภ๛" xfId="229"/>
    <cellStyle name="未定義" xfId="630"/>
    <cellStyle name="標準_キンタ直接工事費 施工単価一覧" xfId="631"/>
  </cellStyles>
  <dxfs count="0"/>
  <tableStyles count="0" defaultTableStyle="TableStyleMedium9" defaultPivotStyle="PivotStyleLight16"/>
  <colors>
    <mruColors>
      <color rgb="FF99FF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809625</xdr:colOff>
      <xdr:row>0</xdr:row>
      <xdr:rowOff>104775</xdr:rowOff>
    </xdr:from>
    <xdr:to>
      <xdr:col>6</xdr:col>
      <xdr:colOff>809625</xdr:colOff>
      <xdr:row>1</xdr:row>
      <xdr:rowOff>114300</xdr:rowOff>
    </xdr:to>
    <xdr:pic>
      <xdr:nvPicPr>
        <xdr:cNvPr id="1048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1047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809625</xdr:colOff>
      <xdr:row>3</xdr:row>
      <xdr:rowOff>104775</xdr:rowOff>
    </xdr:from>
    <xdr:to>
      <xdr:col>6</xdr:col>
      <xdr:colOff>809625</xdr:colOff>
      <xdr:row>4</xdr:row>
      <xdr:rowOff>114300</xdr:rowOff>
    </xdr:to>
    <xdr:pic>
      <xdr:nvPicPr>
        <xdr:cNvPr id="3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1047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809625</xdr:colOff>
      <xdr:row>0</xdr:row>
      <xdr:rowOff>104775</xdr:rowOff>
    </xdr:from>
    <xdr:to>
      <xdr:col>6</xdr:col>
      <xdr:colOff>809625</xdr:colOff>
      <xdr:row>1</xdr:row>
      <xdr:rowOff>114300</xdr:rowOff>
    </xdr:to>
    <xdr:pic>
      <xdr:nvPicPr>
        <xdr:cNvPr id="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1019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809625</xdr:colOff>
      <xdr:row>0</xdr:row>
      <xdr:rowOff>104775</xdr:rowOff>
    </xdr:from>
    <xdr:to>
      <xdr:col>9</xdr:col>
      <xdr:colOff>809625</xdr:colOff>
      <xdr:row>1</xdr:row>
      <xdr:rowOff>114300</xdr:rowOff>
    </xdr:to>
    <xdr:pic>
      <xdr:nvPicPr>
        <xdr:cNvPr id="2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1047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809625</xdr:colOff>
      <xdr:row>0</xdr:row>
      <xdr:rowOff>104775</xdr:rowOff>
    </xdr:from>
    <xdr:to>
      <xdr:col>9</xdr:col>
      <xdr:colOff>809625</xdr:colOff>
      <xdr:row>1</xdr:row>
      <xdr:rowOff>114300</xdr:rowOff>
    </xdr:to>
    <xdr:pic>
      <xdr:nvPicPr>
        <xdr:cNvPr id="3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1047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809625</xdr:colOff>
      <xdr:row>3</xdr:row>
      <xdr:rowOff>104775</xdr:rowOff>
    </xdr:from>
    <xdr:to>
      <xdr:col>9</xdr:col>
      <xdr:colOff>809625</xdr:colOff>
      <xdr:row>4</xdr:row>
      <xdr:rowOff>114300</xdr:rowOff>
    </xdr:to>
    <xdr:pic>
      <xdr:nvPicPr>
        <xdr:cNvPr id="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1019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809625</xdr:colOff>
      <xdr:row>0</xdr:row>
      <xdr:rowOff>104775</xdr:rowOff>
    </xdr:from>
    <xdr:to>
      <xdr:col>9</xdr:col>
      <xdr:colOff>809625</xdr:colOff>
      <xdr:row>1</xdr:row>
      <xdr:rowOff>114300</xdr:rowOff>
    </xdr:to>
    <xdr:pic>
      <xdr:nvPicPr>
        <xdr:cNvPr id="2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1047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809625</xdr:colOff>
      <xdr:row>0</xdr:row>
      <xdr:rowOff>104775</xdr:rowOff>
    </xdr:from>
    <xdr:to>
      <xdr:col>9</xdr:col>
      <xdr:colOff>809625</xdr:colOff>
      <xdr:row>1</xdr:row>
      <xdr:rowOff>114300</xdr:rowOff>
    </xdr:to>
    <xdr:pic>
      <xdr:nvPicPr>
        <xdr:cNvPr id="3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1047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809625</xdr:colOff>
      <xdr:row>3</xdr:row>
      <xdr:rowOff>104775</xdr:rowOff>
    </xdr:from>
    <xdr:to>
      <xdr:col>9</xdr:col>
      <xdr:colOff>809625</xdr:colOff>
      <xdr:row>4</xdr:row>
      <xdr:rowOff>114300</xdr:rowOff>
    </xdr:to>
    <xdr:pic>
      <xdr:nvPicPr>
        <xdr:cNvPr id="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1019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0</xdr:row>
      <xdr:rowOff>104775</xdr:rowOff>
    </xdr:from>
    <xdr:to>
      <xdr:col>3</xdr:col>
      <xdr:colOff>809625</xdr:colOff>
      <xdr:row>1</xdr:row>
      <xdr:rowOff>114300</xdr:rowOff>
    </xdr:to>
    <xdr:pic>
      <xdr:nvPicPr>
        <xdr:cNvPr id="2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1047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809625</xdr:colOff>
      <xdr:row>3</xdr:row>
      <xdr:rowOff>104775</xdr:rowOff>
    </xdr:from>
    <xdr:to>
      <xdr:col>3</xdr:col>
      <xdr:colOff>809625</xdr:colOff>
      <xdr:row>4</xdr:row>
      <xdr:rowOff>114300</xdr:rowOff>
    </xdr:to>
    <xdr:pic>
      <xdr:nvPicPr>
        <xdr:cNvPr id="3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1019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809625</xdr:colOff>
      <xdr:row>0</xdr:row>
      <xdr:rowOff>104775</xdr:rowOff>
    </xdr:from>
    <xdr:to>
      <xdr:col>3</xdr:col>
      <xdr:colOff>809625</xdr:colOff>
      <xdr:row>1</xdr:row>
      <xdr:rowOff>114300</xdr:rowOff>
    </xdr:to>
    <xdr:pic>
      <xdr:nvPicPr>
        <xdr:cNvPr id="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1047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809625</xdr:colOff>
      <xdr:row>0</xdr:row>
      <xdr:rowOff>104775</xdr:rowOff>
    </xdr:from>
    <xdr:to>
      <xdr:col>10</xdr:col>
      <xdr:colOff>809625</xdr:colOff>
      <xdr:row>1</xdr:row>
      <xdr:rowOff>114300</xdr:rowOff>
    </xdr:to>
    <xdr:pic>
      <xdr:nvPicPr>
        <xdr:cNvPr id="2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1047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3</xdr:row>
      <xdr:rowOff>104775</xdr:rowOff>
    </xdr:from>
    <xdr:to>
      <xdr:col>10</xdr:col>
      <xdr:colOff>809625</xdr:colOff>
      <xdr:row>4</xdr:row>
      <xdr:rowOff>114300</xdr:rowOff>
    </xdr:to>
    <xdr:pic>
      <xdr:nvPicPr>
        <xdr:cNvPr id="3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10382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0</xdr:row>
      <xdr:rowOff>104775</xdr:rowOff>
    </xdr:from>
    <xdr:to>
      <xdr:col>10</xdr:col>
      <xdr:colOff>809625</xdr:colOff>
      <xdr:row>1</xdr:row>
      <xdr:rowOff>114300</xdr:rowOff>
    </xdr:to>
    <xdr:pic>
      <xdr:nvPicPr>
        <xdr:cNvPr id="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1047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809625</xdr:colOff>
      <xdr:row>0</xdr:row>
      <xdr:rowOff>104775</xdr:rowOff>
    </xdr:from>
    <xdr:to>
      <xdr:col>10</xdr:col>
      <xdr:colOff>809625</xdr:colOff>
      <xdr:row>1</xdr:row>
      <xdr:rowOff>114300</xdr:rowOff>
    </xdr:to>
    <xdr:pic>
      <xdr:nvPicPr>
        <xdr:cNvPr id="2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1047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3</xdr:row>
      <xdr:rowOff>104775</xdr:rowOff>
    </xdr:from>
    <xdr:to>
      <xdr:col>10</xdr:col>
      <xdr:colOff>809625</xdr:colOff>
      <xdr:row>4</xdr:row>
      <xdr:rowOff>114300</xdr:rowOff>
    </xdr:to>
    <xdr:pic>
      <xdr:nvPicPr>
        <xdr:cNvPr id="3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10382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0</xdr:row>
      <xdr:rowOff>104775</xdr:rowOff>
    </xdr:from>
    <xdr:to>
      <xdr:col>10</xdr:col>
      <xdr:colOff>809625</xdr:colOff>
      <xdr:row>1</xdr:row>
      <xdr:rowOff>114300</xdr:rowOff>
    </xdr:to>
    <xdr:pic>
      <xdr:nvPicPr>
        <xdr:cNvPr id="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1047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26;&#3617;&#3640;&#3604;&#3591;&#3634;&#3609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งวด"/>
      <sheetName val="สมุดงาน1"/>
    </sheetNames>
    <definedNames>
      <definedName name="มาโคร72" refersTo="#REF!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view="pageBreakPreview" zoomScale="80" zoomScaleNormal="100" zoomScaleSheetLayoutView="80" workbookViewId="0">
      <selection activeCell="I10" sqref="I10"/>
    </sheetView>
  </sheetViews>
  <sheetFormatPr defaultColWidth="7.28515625" defaultRowHeight="30.75"/>
  <cols>
    <col min="1" max="1" width="7.42578125" style="17" customWidth="1"/>
    <col min="2" max="3" width="6.7109375" style="17" customWidth="1"/>
    <col min="4" max="4" width="39.140625" style="17" customWidth="1"/>
    <col min="5" max="5" width="24.7109375" style="17" customWidth="1"/>
    <col min="6" max="6" width="26.42578125" style="17" customWidth="1"/>
    <col min="7" max="7" width="24.7109375" style="17" customWidth="1"/>
    <col min="8" max="8" width="9.140625" style="17" customWidth="1"/>
    <col min="9" max="9" width="16.7109375" style="16" customWidth="1"/>
    <col min="10" max="10" width="14.7109375" style="16" customWidth="1"/>
    <col min="11" max="11" width="16.7109375" style="16" customWidth="1"/>
    <col min="12" max="12" width="14.7109375" style="16" customWidth="1"/>
    <col min="13" max="253" width="9.140625" style="17" customWidth="1"/>
    <col min="254" max="16384" width="7.28515625" style="17"/>
  </cols>
  <sheetData>
    <row r="1" spans="1:12" ht="24" customHeight="1">
      <c r="A1" s="289" t="s">
        <v>28</v>
      </c>
      <c r="B1" s="289"/>
      <c r="C1" s="289"/>
      <c r="D1" s="289"/>
      <c r="E1" s="289"/>
      <c r="F1" s="289"/>
      <c r="G1" s="289"/>
      <c r="H1" s="15"/>
    </row>
    <row r="2" spans="1:12" s="19" customFormat="1" ht="24" customHeight="1">
      <c r="A2" s="99" t="s">
        <v>328</v>
      </c>
      <c r="B2" s="100"/>
      <c r="C2" s="100"/>
      <c r="D2" s="101"/>
      <c r="E2" s="101"/>
      <c r="F2" s="101"/>
      <c r="G2" s="102" t="s">
        <v>33</v>
      </c>
      <c r="H2" s="18"/>
      <c r="I2" s="16"/>
      <c r="J2" s="16"/>
      <c r="K2" s="16"/>
      <c r="L2" s="16"/>
    </row>
    <row r="3" spans="1:12" s="19" customFormat="1" ht="24" customHeight="1">
      <c r="A3" s="99" t="s">
        <v>329</v>
      </c>
      <c r="B3" s="100"/>
      <c r="C3" s="100"/>
      <c r="D3" s="101"/>
      <c r="E3" s="101"/>
      <c r="F3" s="101"/>
      <c r="G3" s="101"/>
      <c r="H3" s="18"/>
      <c r="I3" s="16"/>
      <c r="J3" s="16"/>
      <c r="K3" s="16"/>
      <c r="L3" s="16"/>
    </row>
    <row r="4" spans="1:12" s="19" customFormat="1" ht="24" customHeight="1">
      <c r="A4" s="99" t="s">
        <v>330</v>
      </c>
      <c r="B4" s="100"/>
      <c r="C4" s="100"/>
      <c r="D4" s="101"/>
      <c r="E4" s="101"/>
      <c r="F4" s="101"/>
      <c r="G4" s="101"/>
      <c r="H4" s="18"/>
      <c r="I4" s="16"/>
      <c r="J4" s="16"/>
      <c r="K4" s="16"/>
      <c r="L4" s="16"/>
    </row>
    <row r="5" spans="1:12" s="19" customFormat="1" ht="24" customHeight="1" thickBot="1">
      <c r="A5" s="103" t="s">
        <v>316</v>
      </c>
      <c r="B5" s="103"/>
      <c r="C5" s="103"/>
      <c r="D5" s="104"/>
      <c r="E5" s="105"/>
      <c r="F5" s="105"/>
      <c r="G5" s="106" t="s">
        <v>29</v>
      </c>
      <c r="H5" s="18"/>
      <c r="I5" s="16"/>
      <c r="J5" s="16"/>
      <c r="K5" s="16"/>
      <c r="L5" s="16"/>
    </row>
    <row r="6" spans="1:12" s="24" customFormat="1" ht="42" customHeight="1" thickBot="1">
      <c r="A6" s="20" t="s">
        <v>0</v>
      </c>
      <c r="B6" s="21"/>
      <c r="C6" s="21"/>
      <c r="D6" s="287" t="s">
        <v>1</v>
      </c>
      <c r="E6" s="288"/>
      <c r="F6" s="22" t="s">
        <v>2</v>
      </c>
      <c r="G6" s="23" t="s">
        <v>3</v>
      </c>
      <c r="I6" s="25"/>
      <c r="J6" s="25"/>
      <c r="K6" s="25"/>
      <c r="L6" s="25"/>
    </row>
    <row r="7" spans="1:12" s="24" customFormat="1" ht="24">
      <c r="A7" s="26">
        <v>1</v>
      </c>
      <c r="B7" s="150" t="s">
        <v>103</v>
      </c>
      <c r="C7" s="27"/>
      <c r="D7" s="27"/>
      <c r="E7" s="28"/>
      <c r="F7" s="278">
        <f>ปร.5_1!I20</f>
        <v>0</v>
      </c>
      <c r="G7" s="29"/>
      <c r="I7" s="16"/>
      <c r="J7" s="16"/>
      <c r="K7" s="16"/>
      <c r="L7" s="16"/>
    </row>
    <row r="8" spans="1:12" s="24" customFormat="1" ht="24">
      <c r="A8" s="151">
        <v>2</v>
      </c>
      <c r="B8" s="30" t="s">
        <v>101</v>
      </c>
      <c r="C8" s="31"/>
      <c r="D8" s="34"/>
      <c r="E8" s="35"/>
      <c r="F8" s="274">
        <f>ปร.5_2!I20</f>
        <v>0</v>
      </c>
      <c r="G8" s="32"/>
      <c r="I8" s="16"/>
      <c r="J8" s="16"/>
      <c r="K8" s="16"/>
      <c r="L8" s="16"/>
    </row>
    <row r="9" spans="1:12" s="24" customFormat="1" ht="24">
      <c r="A9" s="151">
        <v>3</v>
      </c>
      <c r="B9" s="30" t="s">
        <v>102</v>
      </c>
      <c r="C9" s="31"/>
      <c r="D9" s="31"/>
      <c r="E9" s="38"/>
      <c r="F9" s="275">
        <v>0</v>
      </c>
      <c r="G9" s="32"/>
      <c r="I9" s="16"/>
      <c r="J9" s="16"/>
      <c r="K9" s="16"/>
      <c r="L9" s="16"/>
    </row>
    <row r="10" spans="1:12" s="24" customFormat="1" ht="24">
      <c r="A10" s="36"/>
      <c r="B10" s="33"/>
      <c r="C10" s="37"/>
      <c r="D10" s="31"/>
      <c r="E10" s="38"/>
      <c r="F10" s="275"/>
      <c r="G10" s="32"/>
      <c r="I10" s="16"/>
      <c r="J10" s="16"/>
      <c r="K10" s="16"/>
      <c r="L10" s="16"/>
    </row>
    <row r="11" spans="1:12" s="24" customFormat="1" ht="24">
      <c r="A11" s="36"/>
      <c r="B11" s="37"/>
      <c r="C11" s="37"/>
      <c r="D11" s="31"/>
      <c r="E11" s="38"/>
      <c r="F11" s="275"/>
      <c r="G11" s="32"/>
      <c r="I11" s="16"/>
      <c r="J11" s="16"/>
      <c r="K11" s="16"/>
      <c r="L11" s="16"/>
    </row>
    <row r="12" spans="1:12" s="24" customFormat="1" ht="24">
      <c r="A12" s="36"/>
      <c r="B12" s="37"/>
      <c r="C12" s="37"/>
      <c r="D12" s="31"/>
      <c r="E12" s="38"/>
      <c r="F12" s="275"/>
      <c r="G12" s="32"/>
      <c r="I12" s="16"/>
      <c r="J12" s="16"/>
      <c r="K12" s="16"/>
      <c r="L12" s="16"/>
    </row>
    <row r="13" spans="1:12" s="24" customFormat="1" ht="24">
      <c r="A13" s="36"/>
      <c r="B13" s="37"/>
      <c r="C13" s="37"/>
      <c r="D13" s="31"/>
      <c r="E13" s="38"/>
      <c r="F13" s="275"/>
      <c r="G13" s="32"/>
      <c r="I13" s="16"/>
      <c r="J13" s="16"/>
      <c r="K13" s="16"/>
      <c r="L13" s="16"/>
    </row>
    <row r="14" spans="1:12" s="24" customFormat="1" ht="24.75" thickBot="1">
      <c r="A14" s="107"/>
      <c r="B14" s="108"/>
      <c r="C14" s="108"/>
      <c r="D14" s="109"/>
      <c r="E14" s="110"/>
      <c r="F14" s="276"/>
      <c r="G14" s="111"/>
      <c r="I14" s="16"/>
      <c r="J14" s="16"/>
      <c r="K14" s="16"/>
      <c r="L14" s="16"/>
    </row>
    <row r="15" spans="1:12" s="113" customFormat="1" ht="27.75">
      <c r="A15" s="296" t="s">
        <v>8</v>
      </c>
      <c r="B15" s="293" t="s">
        <v>30</v>
      </c>
      <c r="C15" s="294"/>
      <c r="D15" s="294"/>
      <c r="E15" s="295"/>
      <c r="F15" s="277">
        <f>SUM(F7:F14)</f>
        <v>0</v>
      </c>
      <c r="G15" s="112"/>
      <c r="I15" s="114"/>
      <c r="J15" s="114"/>
      <c r="K15" s="114"/>
      <c r="L15" s="114"/>
    </row>
    <row r="16" spans="1:12" s="113" customFormat="1" ht="28.5" thickBot="1">
      <c r="A16" s="297"/>
      <c r="B16" s="290" t="s">
        <v>31</v>
      </c>
      <c r="C16" s="291"/>
      <c r="D16" s="291"/>
      <c r="E16" s="292"/>
      <c r="F16" s="269">
        <f>ROUNDDOWN(F15,-4)</f>
        <v>0</v>
      </c>
      <c r="G16" s="115"/>
      <c r="I16" s="114"/>
      <c r="J16" s="114"/>
      <c r="K16" s="114"/>
      <c r="L16" s="114"/>
    </row>
    <row r="17" spans="1:12" s="113" customFormat="1" ht="28.5" thickBot="1">
      <c r="A17" s="298"/>
      <c r="B17" s="299" t="str">
        <f>"ราคากลาง ("&amp;BAHTTEXT(F16)&amp;")"</f>
        <v>ราคากลาง (ศูนย์บาทถ้วน)</v>
      </c>
      <c r="C17" s="300"/>
      <c r="D17" s="300"/>
      <c r="E17" s="300"/>
      <c r="F17" s="300"/>
      <c r="G17" s="301"/>
      <c r="H17" s="212"/>
      <c r="I17" s="114"/>
      <c r="J17" s="114"/>
      <c r="K17" s="114"/>
      <c r="L17" s="114"/>
    </row>
    <row r="19" spans="1:12">
      <c r="F19" s="16"/>
    </row>
    <row r="20" spans="1:12">
      <c r="F20" s="16"/>
    </row>
  </sheetData>
  <mergeCells count="6">
    <mergeCell ref="D6:E6"/>
    <mergeCell ref="A1:G1"/>
    <mergeCell ref="B16:E16"/>
    <mergeCell ref="B15:E15"/>
    <mergeCell ref="A15:A17"/>
    <mergeCell ref="B17:G17"/>
  </mergeCells>
  <printOptions horizontalCentered="1"/>
  <pageMargins left="0.39370078740157499" right="0.39370078740157499" top="0.59055118110236204" bottom="0.39370078740157499" header="0.196850393700787" footer="0.196850393700787"/>
  <pageSetup paperSize="8" scale="14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BreakPreview" zoomScale="80" zoomScaleNormal="100" zoomScaleSheetLayoutView="80" zoomScalePageLayoutView="90" workbookViewId="0">
      <selection activeCell="N23" sqref="N23"/>
    </sheetView>
  </sheetViews>
  <sheetFormatPr defaultColWidth="9" defaultRowHeight="17.25"/>
  <cols>
    <col min="1" max="1" width="6.85546875" style="39" customWidth="1"/>
    <col min="2" max="2" width="5" style="39" customWidth="1"/>
    <col min="3" max="3" width="11.28515625" style="39" customWidth="1"/>
    <col min="4" max="4" width="14.140625" style="39" customWidth="1"/>
    <col min="5" max="5" width="6.42578125" style="39" bestFit="1" customWidth="1"/>
    <col min="6" max="6" width="20.42578125" style="39" customWidth="1"/>
    <col min="7" max="7" width="18.42578125" style="39" customWidth="1"/>
    <col min="8" max="8" width="11.7109375" style="39" customWidth="1"/>
    <col min="9" max="10" width="20.7109375" style="39" customWidth="1"/>
    <col min="11" max="11" width="19.42578125" style="39" customWidth="1"/>
    <col min="12" max="12" width="12.7109375" style="39" hidden="1" customWidth="1"/>
    <col min="13" max="13" width="18.140625" style="39" customWidth="1"/>
    <col min="14" max="16384" width="9" style="39"/>
  </cols>
  <sheetData>
    <row r="1" spans="1:13" ht="24" customHeight="1">
      <c r="A1" s="304" t="s">
        <v>32</v>
      </c>
      <c r="B1" s="304"/>
      <c r="C1" s="304"/>
      <c r="D1" s="304"/>
      <c r="E1" s="304"/>
      <c r="F1" s="304"/>
      <c r="G1" s="304"/>
      <c r="H1" s="304"/>
      <c r="I1" s="304"/>
      <c r="J1" s="304"/>
    </row>
    <row r="2" spans="1:13" s="24" customFormat="1" ht="24" customHeight="1">
      <c r="A2" s="99" t="str">
        <f>ปร.6!A2</f>
        <v>โครงการปรับปรุงชั้น 1 และชั้น 4 คณะสังคมวิทยาและมานุษยวิทยา อาคารคณะสังคมสงเคราะห์ศาสตร์ มธ. ท่าพระจันทร์</v>
      </c>
      <c r="B2" s="40"/>
      <c r="C2" s="40"/>
      <c r="D2" s="40"/>
      <c r="E2" s="41"/>
      <c r="F2" s="41"/>
      <c r="G2" s="41"/>
      <c r="H2" s="41"/>
      <c r="I2" s="41"/>
      <c r="J2" s="102" t="s">
        <v>68</v>
      </c>
    </row>
    <row r="3" spans="1:13" s="24" customFormat="1" ht="24" customHeight="1">
      <c r="A3" s="99" t="str">
        <f>ปร.6!A3</f>
        <v>เจ้าของโครงการ  คณะสังคมวิทยาและมานุษยวิทยา</v>
      </c>
      <c r="B3" s="40"/>
      <c r="C3" s="40"/>
      <c r="D3" s="40"/>
      <c r="E3" s="41"/>
      <c r="F3" s="41"/>
      <c r="G3" s="41"/>
      <c r="H3" s="41"/>
      <c r="I3" s="41"/>
      <c r="J3" s="41"/>
    </row>
    <row r="4" spans="1:13" s="24" customFormat="1" ht="24" customHeight="1">
      <c r="A4" s="99" t="str">
        <f>ปร.6!A4</f>
        <v>สถานที่ก่อสร้าง  ชั้น 4 อาคารคณะสังคมสงเคราะห์ศาสตร์ มหาวิทยาธรรมศาสตร์ ศูนย์ท่าพระจันทร์</v>
      </c>
      <c r="B4" s="40"/>
      <c r="C4" s="40"/>
      <c r="D4" s="40"/>
      <c r="E4" s="42"/>
      <c r="F4" s="42"/>
      <c r="G4" s="42"/>
      <c r="H4" s="42"/>
      <c r="I4" s="42"/>
      <c r="J4" s="42"/>
    </row>
    <row r="5" spans="1:13" s="24" customFormat="1" ht="24" customHeight="1" thickBot="1">
      <c r="A5" s="103" t="str">
        <f>ปร.6!A5</f>
        <v>คำนวนราคากลางเมื่อ 18 มิถุนายน 2561</v>
      </c>
      <c r="B5" s="117"/>
      <c r="C5" s="117"/>
      <c r="D5" s="117"/>
      <c r="E5" s="117"/>
      <c r="F5" s="117"/>
      <c r="G5" s="117"/>
      <c r="H5" s="117"/>
      <c r="I5" s="117"/>
      <c r="J5" s="118" t="s">
        <v>29</v>
      </c>
    </row>
    <row r="6" spans="1:13" s="24" customFormat="1" ht="42" customHeight="1" thickBot="1">
      <c r="A6" s="20" t="s">
        <v>0</v>
      </c>
      <c r="B6" s="305" t="s">
        <v>1</v>
      </c>
      <c r="C6" s="305"/>
      <c r="D6" s="305"/>
      <c r="E6" s="305"/>
      <c r="F6" s="305"/>
      <c r="G6" s="122" t="s">
        <v>5</v>
      </c>
      <c r="H6" s="120" t="s">
        <v>6</v>
      </c>
      <c r="I6" s="121" t="s">
        <v>2</v>
      </c>
      <c r="J6" s="23" t="s">
        <v>3</v>
      </c>
    </row>
    <row r="7" spans="1:13" s="24" customFormat="1" ht="24" customHeight="1">
      <c r="A7" s="127">
        <v>1</v>
      </c>
      <c r="B7" s="129" t="s">
        <v>185</v>
      </c>
      <c r="C7" s="130"/>
      <c r="D7" s="130"/>
      <c r="E7" s="130"/>
      <c r="F7" s="131"/>
      <c r="G7" s="123">
        <f>ปริมาณงานสรุป!C13</f>
        <v>0</v>
      </c>
      <c r="H7" s="63">
        <v>1.3012999999999999</v>
      </c>
      <c r="I7" s="119">
        <f t="shared" ref="I7:I13" si="0">SUM(G7*H7)</f>
        <v>0</v>
      </c>
      <c r="J7" s="124"/>
      <c r="M7" s="45"/>
    </row>
    <row r="8" spans="1:13" s="24" customFormat="1" ht="24" customHeight="1" thickBot="1">
      <c r="A8" s="128"/>
      <c r="B8" s="132"/>
      <c r="C8" s="40"/>
      <c r="D8" s="40"/>
      <c r="E8" s="40"/>
      <c r="F8" s="133"/>
      <c r="G8" s="46"/>
      <c r="H8" s="43"/>
      <c r="I8" s="44"/>
      <c r="J8" s="47"/>
      <c r="L8" s="48"/>
      <c r="M8" s="45"/>
    </row>
    <row r="9" spans="1:13" s="24" customFormat="1" ht="24" customHeight="1" thickTop="1" thickBot="1">
      <c r="A9" s="128"/>
      <c r="B9" s="132"/>
      <c r="C9" s="40"/>
      <c r="D9" s="40"/>
      <c r="E9" s="40"/>
      <c r="F9" s="133"/>
      <c r="G9" s="46"/>
      <c r="H9" s="43"/>
      <c r="I9" s="44"/>
      <c r="J9" s="47"/>
      <c r="L9" s="48"/>
      <c r="M9" s="45"/>
    </row>
    <row r="10" spans="1:13" s="24" customFormat="1" ht="24" customHeight="1" thickTop="1" thickBot="1">
      <c r="A10" s="128"/>
      <c r="B10" s="132"/>
      <c r="C10" s="40"/>
      <c r="D10" s="40"/>
      <c r="E10" s="40"/>
      <c r="F10" s="133"/>
      <c r="G10" s="46"/>
      <c r="H10" s="43"/>
      <c r="I10" s="44"/>
      <c r="J10" s="47"/>
      <c r="L10" s="48"/>
      <c r="M10" s="45"/>
    </row>
    <row r="11" spans="1:13" s="24" customFormat="1" ht="24" customHeight="1" thickTop="1">
      <c r="A11" s="128"/>
      <c r="B11" s="116"/>
      <c r="C11" s="31"/>
      <c r="D11" s="31"/>
      <c r="E11" s="31"/>
      <c r="F11" s="134"/>
      <c r="G11" s="49"/>
      <c r="H11" s="43"/>
      <c r="I11" s="44"/>
      <c r="J11" s="47"/>
      <c r="L11" s="50"/>
      <c r="M11" s="45"/>
    </row>
    <row r="12" spans="1:13" s="24" customFormat="1" ht="24" customHeight="1" thickBot="1">
      <c r="A12" s="128"/>
      <c r="B12" s="132"/>
      <c r="C12" s="40"/>
      <c r="D12" s="40"/>
      <c r="E12" s="40"/>
      <c r="F12" s="133"/>
      <c r="G12" s="46"/>
      <c r="H12" s="43"/>
      <c r="I12" s="44"/>
      <c r="J12" s="47"/>
      <c r="L12" s="48"/>
      <c r="M12" s="45"/>
    </row>
    <row r="13" spans="1:13" s="139" customFormat="1" ht="24" customHeight="1" thickTop="1">
      <c r="A13" s="135"/>
      <c r="B13" s="311" t="s">
        <v>34</v>
      </c>
      <c r="C13" s="312"/>
      <c r="D13" s="312"/>
      <c r="E13" s="312"/>
      <c r="F13" s="313"/>
      <c r="G13" s="233">
        <f>SUM(G7:G12)</f>
        <v>0</v>
      </c>
      <c r="H13" s="136">
        <f>+H7</f>
        <v>1.3012999999999999</v>
      </c>
      <c r="I13" s="137">
        <f t="shared" si="0"/>
        <v>0</v>
      </c>
      <c r="J13" s="138"/>
      <c r="L13" s="50"/>
      <c r="M13" s="140"/>
    </row>
    <row r="14" spans="1:13" s="24" customFormat="1" ht="24" customHeight="1">
      <c r="A14" s="51"/>
      <c r="B14" s="52"/>
      <c r="C14" s="53"/>
      <c r="D14" s="53"/>
      <c r="E14" s="53"/>
      <c r="F14" s="54"/>
      <c r="G14" s="55"/>
      <c r="H14" s="56"/>
      <c r="I14" s="57"/>
      <c r="J14" s="72"/>
    </row>
    <row r="15" spans="1:13" s="24" customFormat="1" ht="24" customHeight="1">
      <c r="A15" s="58"/>
      <c r="B15" s="306" t="s">
        <v>7</v>
      </c>
      <c r="C15" s="307"/>
      <c r="D15" s="307"/>
      <c r="E15" s="307"/>
      <c r="F15" s="308"/>
      <c r="G15" s="213"/>
      <c r="H15" s="59"/>
      <c r="I15" s="60"/>
      <c r="J15" s="61"/>
    </row>
    <row r="16" spans="1:13" s="24" customFormat="1" ht="24" customHeight="1">
      <c r="A16" s="62"/>
      <c r="B16" s="219" t="s">
        <v>35</v>
      </c>
      <c r="C16" s="220"/>
      <c r="D16" s="221">
        <v>0</v>
      </c>
      <c r="E16" s="227"/>
      <c r="F16" s="228"/>
      <c r="G16" s="141"/>
      <c r="H16" s="142"/>
      <c r="I16" s="143"/>
      <c r="J16" s="125"/>
    </row>
    <row r="17" spans="1:10" s="24" customFormat="1" ht="24" customHeight="1">
      <c r="A17" s="64"/>
      <c r="B17" s="33" t="s">
        <v>36</v>
      </c>
      <c r="C17" s="222"/>
      <c r="D17" s="223">
        <v>0.05</v>
      </c>
      <c r="E17" s="229"/>
      <c r="F17" s="230"/>
      <c r="G17" s="65"/>
      <c r="H17" s="43"/>
      <c r="I17" s="144"/>
      <c r="J17" s="47"/>
    </row>
    <row r="18" spans="1:10" s="24" customFormat="1" ht="24" customHeight="1">
      <c r="A18" s="64"/>
      <c r="B18" s="33" t="s">
        <v>37</v>
      </c>
      <c r="C18" s="222"/>
      <c r="D18" s="223">
        <v>0.06</v>
      </c>
      <c r="E18" s="229"/>
      <c r="F18" s="230"/>
      <c r="G18" s="65"/>
      <c r="H18" s="43"/>
      <c r="I18" s="144"/>
      <c r="J18" s="47"/>
    </row>
    <row r="19" spans="1:10" s="24" customFormat="1" ht="24" customHeight="1" thickBot="1">
      <c r="A19" s="66"/>
      <c r="B19" s="224" t="s">
        <v>38</v>
      </c>
      <c r="C19" s="225"/>
      <c r="D19" s="226">
        <v>7.0000000000000007E-2</v>
      </c>
      <c r="E19" s="231"/>
      <c r="F19" s="232"/>
      <c r="G19" s="51"/>
      <c r="H19" s="56"/>
      <c r="I19" s="145"/>
      <c r="J19" s="126"/>
    </row>
    <row r="20" spans="1:10" s="139" customFormat="1" ht="24" customHeight="1">
      <c r="A20" s="302" t="s">
        <v>8</v>
      </c>
      <c r="B20" s="309" t="s">
        <v>4</v>
      </c>
      <c r="C20" s="310"/>
      <c r="D20" s="310"/>
      <c r="E20" s="310"/>
      <c r="F20" s="310"/>
      <c r="G20" s="310"/>
      <c r="H20" s="310"/>
      <c r="I20" s="147">
        <f>I13</f>
        <v>0</v>
      </c>
      <c r="J20" s="148"/>
    </row>
    <row r="21" spans="1:10" s="139" customFormat="1" ht="24" customHeight="1" thickBot="1">
      <c r="A21" s="303"/>
      <c r="B21" s="314" t="s">
        <v>9</v>
      </c>
      <c r="C21" s="315"/>
      <c r="D21" s="315"/>
      <c r="E21" s="316"/>
      <c r="F21" s="316"/>
      <c r="G21" s="316"/>
      <c r="H21" s="316"/>
      <c r="I21" s="146">
        <f>SUM(I20)</f>
        <v>0</v>
      </c>
      <c r="J21" s="149"/>
    </row>
    <row r="22" spans="1:10" s="24" customFormat="1" ht="24" customHeight="1">
      <c r="A22" s="67"/>
      <c r="B22" s="68"/>
      <c r="C22" s="68"/>
      <c r="D22" s="68"/>
      <c r="E22" s="69"/>
      <c r="F22" s="70"/>
      <c r="G22" s="70"/>
      <c r="H22" s="71"/>
      <c r="I22" s="71"/>
      <c r="J22" s="71"/>
    </row>
    <row r="23" spans="1:10" ht="24" customHeight="1">
      <c r="A23" s="39" t="s">
        <v>26</v>
      </c>
    </row>
    <row r="24" spans="1:10" ht="24" customHeight="1"/>
    <row r="25" spans="1:10" ht="22.5" customHeight="1"/>
    <row r="26" spans="1:10" ht="22.5" customHeight="1"/>
    <row r="27" spans="1:10" ht="22.5" customHeight="1"/>
  </sheetData>
  <mergeCells count="8">
    <mergeCell ref="A20:A21"/>
    <mergeCell ref="A1:J1"/>
    <mergeCell ref="B6:F6"/>
    <mergeCell ref="B15:F15"/>
    <mergeCell ref="B20:H20"/>
    <mergeCell ref="B13:F13"/>
    <mergeCell ref="B21:D21"/>
    <mergeCell ref="E21:H21"/>
  </mergeCells>
  <printOptions horizontalCentered="1"/>
  <pageMargins left="0.39370078740157499" right="0.39370078740157499" top="0.59055118110236204" bottom="0.39370078740157499" header="0.196850393700787" footer="0.196850393700787"/>
  <pageSetup paperSize="8" scale="14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BreakPreview" zoomScale="80" zoomScaleNormal="100" zoomScaleSheetLayoutView="80" zoomScalePageLayoutView="90" workbookViewId="0">
      <selection activeCell="I26" sqref="I26"/>
    </sheetView>
  </sheetViews>
  <sheetFormatPr defaultColWidth="9" defaultRowHeight="17.25"/>
  <cols>
    <col min="1" max="1" width="6.85546875" style="39" customWidth="1"/>
    <col min="2" max="2" width="5" style="39" customWidth="1"/>
    <col min="3" max="3" width="11.28515625" style="39" customWidth="1"/>
    <col min="4" max="4" width="14.140625" style="39" customWidth="1"/>
    <col min="5" max="5" width="6.42578125" style="39" bestFit="1" customWidth="1"/>
    <col min="6" max="6" width="20.42578125" style="39" customWidth="1"/>
    <col min="7" max="7" width="18.42578125" style="39" customWidth="1"/>
    <col min="8" max="8" width="11.7109375" style="39" customWidth="1"/>
    <col min="9" max="10" width="20.7109375" style="39" customWidth="1"/>
    <col min="11" max="11" width="19.42578125" style="39" customWidth="1"/>
    <col min="12" max="12" width="12.7109375" style="39" hidden="1" customWidth="1"/>
    <col min="13" max="13" width="18.140625" style="39" customWidth="1"/>
    <col min="14" max="16384" width="9" style="39"/>
  </cols>
  <sheetData>
    <row r="1" spans="1:13" ht="24" customHeight="1">
      <c r="A1" s="304" t="s">
        <v>32</v>
      </c>
      <c r="B1" s="304"/>
      <c r="C1" s="304"/>
      <c r="D1" s="304"/>
      <c r="E1" s="304"/>
      <c r="F1" s="304"/>
      <c r="G1" s="304"/>
      <c r="H1" s="304"/>
      <c r="I1" s="304"/>
      <c r="J1" s="304"/>
    </row>
    <row r="2" spans="1:13" s="24" customFormat="1" ht="24" customHeight="1">
      <c r="A2" s="99" t="str">
        <f>ปร.6!A2</f>
        <v>โครงการปรับปรุงชั้น 1 และชั้น 4 คณะสังคมวิทยาและมานุษยวิทยา อาคารคณะสังคมสงเคราะห์ศาสตร์ มธ. ท่าพระจันทร์</v>
      </c>
      <c r="B2" s="40"/>
      <c r="C2" s="40"/>
      <c r="D2" s="40"/>
      <c r="E2" s="41"/>
      <c r="F2" s="41"/>
      <c r="G2" s="41"/>
      <c r="H2" s="41"/>
      <c r="I2" s="41"/>
      <c r="J2" s="102" t="s">
        <v>184</v>
      </c>
    </row>
    <row r="3" spans="1:13" s="24" customFormat="1" ht="24" customHeight="1">
      <c r="A3" s="99" t="str">
        <f>ปร.6!A3</f>
        <v>เจ้าของโครงการ  คณะสังคมวิทยาและมานุษยวิทยา</v>
      </c>
      <c r="B3" s="40"/>
      <c r="C3" s="40"/>
      <c r="D3" s="40"/>
      <c r="E3" s="41"/>
      <c r="F3" s="41"/>
      <c r="G3" s="41"/>
      <c r="H3" s="41"/>
      <c r="I3" s="41"/>
      <c r="J3" s="41"/>
    </row>
    <row r="4" spans="1:13" s="24" customFormat="1" ht="24" customHeight="1">
      <c r="A4" s="99" t="str">
        <f>ปร.6!A4</f>
        <v>สถานที่ก่อสร้าง  ชั้น 4 อาคารคณะสังคมสงเคราะห์ศาสตร์ มหาวิทยาธรรมศาสตร์ ศูนย์ท่าพระจันทร์</v>
      </c>
      <c r="B4" s="40"/>
      <c r="C4" s="40"/>
      <c r="D4" s="40"/>
      <c r="E4" s="42"/>
      <c r="F4" s="42"/>
      <c r="G4" s="42"/>
      <c r="H4" s="42"/>
      <c r="I4" s="42"/>
      <c r="J4" s="42"/>
    </row>
    <row r="5" spans="1:13" s="24" customFormat="1" ht="24" customHeight="1" thickBot="1">
      <c r="A5" s="103" t="str">
        <f>ปร.6!A5</f>
        <v>คำนวนราคากลางเมื่อ 18 มิถุนายน 2561</v>
      </c>
      <c r="B5" s="117"/>
      <c r="C5" s="117"/>
      <c r="D5" s="117"/>
      <c r="E5" s="117"/>
      <c r="F5" s="117"/>
      <c r="G5" s="117"/>
      <c r="H5" s="117"/>
      <c r="I5" s="117"/>
      <c r="J5" s="118" t="s">
        <v>29</v>
      </c>
    </row>
    <row r="6" spans="1:13" s="24" customFormat="1" ht="42" customHeight="1" thickBot="1">
      <c r="A6" s="20" t="s">
        <v>0</v>
      </c>
      <c r="B6" s="305" t="s">
        <v>1</v>
      </c>
      <c r="C6" s="305"/>
      <c r="D6" s="305"/>
      <c r="E6" s="305"/>
      <c r="F6" s="305"/>
      <c r="G6" s="122" t="s">
        <v>5</v>
      </c>
      <c r="H6" s="270" t="s">
        <v>186</v>
      </c>
      <c r="I6" s="121" t="s">
        <v>2</v>
      </c>
      <c r="J6" s="23" t="s">
        <v>3</v>
      </c>
    </row>
    <row r="7" spans="1:13" s="24" customFormat="1" ht="24" customHeight="1">
      <c r="A7" s="127">
        <v>1</v>
      </c>
      <c r="B7" s="129" t="s">
        <v>104</v>
      </c>
      <c r="C7" s="130"/>
      <c r="D7" s="130"/>
      <c r="E7" s="130"/>
      <c r="F7" s="131"/>
      <c r="G7" s="123">
        <f>ปริมาณงานสรุป!C18</f>
        <v>0</v>
      </c>
      <c r="H7" s="63">
        <v>1.07</v>
      </c>
      <c r="I7" s="119">
        <f t="shared" ref="I7:I13" si="0">SUM(G7*H7)</f>
        <v>0</v>
      </c>
      <c r="J7" s="124"/>
      <c r="M7" s="45"/>
    </row>
    <row r="8" spans="1:13" s="24" customFormat="1" ht="24" customHeight="1" thickBot="1">
      <c r="A8" s="128"/>
      <c r="B8" s="132"/>
      <c r="C8" s="40"/>
      <c r="D8" s="40"/>
      <c r="E8" s="40"/>
      <c r="F8" s="133"/>
      <c r="G8" s="46"/>
      <c r="H8" s="43"/>
      <c r="I8" s="44"/>
      <c r="J8" s="47"/>
      <c r="L8" s="48"/>
      <c r="M8" s="45"/>
    </row>
    <row r="9" spans="1:13" s="24" customFormat="1" ht="24" customHeight="1" thickTop="1" thickBot="1">
      <c r="A9" s="128"/>
      <c r="B9" s="132"/>
      <c r="C9" s="40"/>
      <c r="D9" s="40"/>
      <c r="E9" s="40"/>
      <c r="F9" s="133"/>
      <c r="G9" s="46"/>
      <c r="H9" s="43"/>
      <c r="I9" s="44"/>
      <c r="J9" s="47"/>
      <c r="L9" s="48"/>
      <c r="M9" s="45"/>
    </row>
    <row r="10" spans="1:13" s="24" customFormat="1" ht="24" customHeight="1" thickTop="1" thickBot="1">
      <c r="A10" s="128"/>
      <c r="B10" s="132"/>
      <c r="C10" s="40"/>
      <c r="D10" s="40"/>
      <c r="E10" s="40"/>
      <c r="F10" s="133"/>
      <c r="G10" s="46"/>
      <c r="H10" s="43"/>
      <c r="I10" s="44"/>
      <c r="J10" s="47"/>
      <c r="L10" s="48"/>
      <c r="M10" s="45"/>
    </row>
    <row r="11" spans="1:13" s="24" customFormat="1" ht="24" customHeight="1" thickTop="1">
      <c r="A11" s="128"/>
      <c r="B11" s="116"/>
      <c r="C11" s="31"/>
      <c r="D11" s="31"/>
      <c r="E11" s="31"/>
      <c r="F11" s="134"/>
      <c r="G11" s="49"/>
      <c r="H11" s="43"/>
      <c r="I11" s="44"/>
      <c r="J11" s="47"/>
      <c r="L11" s="50"/>
      <c r="M11" s="45"/>
    </row>
    <row r="12" spans="1:13" s="24" customFormat="1" ht="24" customHeight="1" thickBot="1">
      <c r="A12" s="128"/>
      <c r="B12" s="132"/>
      <c r="C12" s="40"/>
      <c r="D12" s="40"/>
      <c r="E12" s="40"/>
      <c r="F12" s="133"/>
      <c r="G12" s="46"/>
      <c r="H12" s="43"/>
      <c r="I12" s="44"/>
      <c r="J12" s="47"/>
      <c r="L12" s="48"/>
      <c r="M12" s="45"/>
    </row>
    <row r="13" spans="1:13" s="139" customFormat="1" ht="24" customHeight="1" thickTop="1">
      <c r="A13" s="135"/>
      <c r="B13" s="311" t="s">
        <v>34</v>
      </c>
      <c r="C13" s="312"/>
      <c r="D13" s="312"/>
      <c r="E13" s="312"/>
      <c r="F13" s="313"/>
      <c r="G13" s="233">
        <f>SUM(G7:G12)</f>
        <v>0</v>
      </c>
      <c r="H13" s="136">
        <f>+H7</f>
        <v>1.07</v>
      </c>
      <c r="I13" s="137">
        <f t="shared" si="0"/>
        <v>0</v>
      </c>
      <c r="J13" s="138"/>
      <c r="L13" s="50"/>
      <c r="M13" s="140"/>
    </row>
    <row r="14" spans="1:13" s="24" customFormat="1" ht="24" customHeight="1">
      <c r="A14" s="51"/>
      <c r="B14" s="52"/>
      <c r="C14" s="53"/>
      <c r="D14" s="53"/>
      <c r="E14" s="53"/>
      <c r="F14" s="54"/>
      <c r="G14" s="55"/>
      <c r="H14" s="56"/>
      <c r="I14" s="57"/>
      <c r="J14" s="72"/>
    </row>
    <row r="15" spans="1:13" s="24" customFormat="1" ht="24" customHeight="1">
      <c r="A15" s="58"/>
      <c r="B15" s="306" t="s">
        <v>7</v>
      </c>
      <c r="C15" s="307"/>
      <c r="D15" s="307"/>
      <c r="E15" s="307"/>
      <c r="F15" s="308"/>
      <c r="G15" s="213"/>
      <c r="H15" s="59"/>
      <c r="I15" s="60"/>
      <c r="J15" s="61"/>
    </row>
    <row r="16" spans="1:13" s="24" customFormat="1" ht="24" customHeight="1">
      <c r="A16" s="62"/>
      <c r="B16" s="219" t="s">
        <v>35</v>
      </c>
      <c r="C16" s="220"/>
      <c r="D16" s="221">
        <v>0</v>
      </c>
      <c r="E16" s="227"/>
      <c r="F16" s="228"/>
      <c r="G16" s="141"/>
      <c r="H16" s="142"/>
      <c r="I16" s="143"/>
      <c r="J16" s="125"/>
    </row>
    <row r="17" spans="1:10" s="24" customFormat="1" ht="24" customHeight="1">
      <c r="A17" s="64"/>
      <c r="B17" s="33" t="s">
        <v>36</v>
      </c>
      <c r="C17" s="222"/>
      <c r="D17" s="223">
        <v>0.05</v>
      </c>
      <c r="E17" s="229"/>
      <c r="F17" s="230"/>
      <c r="G17" s="65"/>
      <c r="H17" s="43"/>
      <c r="I17" s="144"/>
      <c r="J17" s="47"/>
    </row>
    <row r="18" spans="1:10" s="24" customFormat="1" ht="24" customHeight="1">
      <c r="A18" s="64"/>
      <c r="B18" s="33" t="s">
        <v>37</v>
      </c>
      <c r="C18" s="222"/>
      <c r="D18" s="223">
        <v>0.06</v>
      </c>
      <c r="E18" s="229"/>
      <c r="F18" s="230"/>
      <c r="G18" s="65"/>
      <c r="H18" s="43"/>
      <c r="I18" s="144"/>
      <c r="J18" s="47"/>
    </row>
    <row r="19" spans="1:10" s="24" customFormat="1" ht="24" customHeight="1" thickBot="1">
      <c r="A19" s="66"/>
      <c r="B19" s="224" t="s">
        <v>38</v>
      </c>
      <c r="C19" s="225"/>
      <c r="D19" s="226">
        <v>7.0000000000000007E-2</v>
      </c>
      <c r="E19" s="231"/>
      <c r="F19" s="232"/>
      <c r="G19" s="51"/>
      <c r="H19" s="56"/>
      <c r="I19" s="145"/>
      <c r="J19" s="126"/>
    </row>
    <row r="20" spans="1:10" s="139" customFormat="1" ht="24" customHeight="1">
      <c r="A20" s="302" t="s">
        <v>8</v>
      </c>
      <c r="B20" s="309" t="s">
        <v>4</v>
      </c>
      <c r="C20" s="310"/>
      <c r="D20" s="310"/>
      <c r="E20" s="310"/>
      <c r="F20" s="310"/>
      <c r="G20" s="310"/>
      <c r="H20" s="310"/>
      <c r="I20" s="147">
        <f>I13</f>
        <v>0</v>
      </c>
      <c r="J20" s="148"/>
    </row>
    <row r="21" spans="1:10" s="139" customFormat="1" ht="24" customHeight="1" thickBot="1">
      <c r="A21" s="303"/>
      <c r="B21" s="314" t="s">
        <v>9</v>
      </c>
      <c r="C21" s="315"/>
      <c r="D21" s="315"/>
      <c r="E21" s="316"/>
      <c r="F21" s="316"/>
      <c r="G21" s="316"/>
      <c r="H21" s="316"/>
      <c r="I21" s="146">
        <f>SUM(I20)</f>
        <v>0</v>
      </c>
      <c r="J21" s="149"/>
    </row>
    <row r="22" spans="1:10" s="24" customFormat="1" ht="24" customHeight="1">
      <c r="A22" s="67"/>
      <c r="B22" s="68"/>
      <c r="C22" s="68"/>
      <c r="D22" s="68"/>
      <c r="E22" s="69"/>
      <c r="F22" s="70"/>
      <c r="G22" s="70"/>
      <c r="H22" s="71"/>
      <c r="I22" s="71"/>
      <c r="J22" s="71"/>
    </row>
    <row r="23" spans="1:10" ht="24" customHeight="1">
      <c r="A23" s="39" t="s">
        <v>26</v>
      </c>
    </row>
    <row r="24" spans="1:10" ht="24" customHeight="1"/>
    <row r="25" spans="1:10" ht="22.5" customHeight="1"/>
    <row r="26" spans="1:10" ht="22.5" customHeight="1"/>
    <row r="27" spans="1:10" ht="22.5" customHeight="1"/>
  </sheetData>
  <mergeCells count="8">
    <mergeCell ref="A1:J1"/>
    <mergeCell ref="B6:F6"/>
    <mergeCell ref="B13:F13"/>
    <mergeCell ref="B15:F15"/>
    <mergeCell ref="A20:A21"/>
    <mergeCell ref="B20:H20"/>
    <mergeCell ref="B21:D21"/>
    <mergeCell ref="E21:H21"/>
  </mergeCells>
  <printOptions horizontalCentered="1"/>
  <pageMargins left="0.39370078740157499" right="0.39370078740157499" top="0.59055118110236204" bottom="0.39370078740157499" header="0.196850393700787" footer="0.196850393700787"/>
  <pageSetup paperSize="8" scale="14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view="pageBreakPreview" zoomScale="80" zoomScaleNormal="90" zoomScaleSheetLayoutView="80" workbookViewId="0">
      <selection activeCell="C26" sqref="C26"/>
    </sheetView>
  </sheetViews>
  <sheetFormatPr defaultColWidth="9.140625" defaultRowHeight="17.25"/>
  <cols>
    <col min="1" max="1" width="7.28515625" style="39" customWidth="1"/>
    <col min="2" max="2" width="77.7109375" style="39" customWidth="1"/>
    <col min="3" max="3" width="24.28515625" style="98" customWidth="1"/>
    <col min="4" max="4" width="27.140625" style="39" customWidth="1"/>
    <col min="5" max="16384" width="9.140625" style="39"/>
  </cols>
  <sheetData>
    <row r="1" spans="1:14" s="6" customFormat="1" ht="26.1" customHeight="1">
      <c r="A1" s="289" t="s">
        <v>39</v>
      </c>
      <c r="B1" s="289"/>
      <c r="C1" s="289"/>
      <c r="D1" s="289"/>
      <c r="E1" s="76"/>
      <c r="F1" s="76"/>
      <c r="G1" s="76"/>
      <c r="H1" s="76"/>
      <c r="I1" s="76"/>
      <c r="K1" s="9"/>
      <c r="L1" s="4"/>
      <c r="M1" s="5"/>
      <c r="N1" s="5"/>
    </row>
    <row r="2" spans="1:14" s="1" customFormat="1" ht="24" customHeight="1">
      <c r="A2" s="99" t="str">
        <f>ปร.6!A2</f>
        <v>โครงการปรับปรุงชั้น 1 และชั้น 4 คณะสังคมวิทยาและมานุษยวิทยา อาคารคณะสังคมสงเคราะห์ศาสตร์ มธ. ท่าพระจันทร์</v>
      </c>
      <c r="B2" s="152"/>
      <c r="C2" s="152"/>
      <c r="D2" s="102" t="s">
        <v>42</v>
      </c>
      <c r="E2" s="8"/>
      <c r="F2" s="2"/>
      <c r="G2" s="7"/>
      <c r="H2" s="8"/>
      <c r="I2" s="10"/>
      <c r="K2" s="9"/>
      <c r="L2" s="4"/>
      <c r="M2" s="5"/>
      <c r="N2" s="5"/>
    </row>
    <row r="3" spans="1:14" s="1" customFormat="1" ht="24" customHeight="1">
      <c r="A3" s="99" t="str">
        <f>ปร.6!A3</f>
        <v>เจ้าของโครงการ  คณะสังคมวิทยาและมานุษยวิทยา</v>
      </c>
      <c r="B3" s="152"/>
      <c r="C3" s="152"/>
      <c r="D3" s="101"/>
      <c r="E3" s="8"/>
      <c r="F3" s="2"/>
      <c r="G3" s="7"/>
      <c r="H3" s="8"/>
      <c r="I3" s="10"/>
      <c r="K3" s="9"/>
      <c r="L3" s="4"/>
      <c r="M3" s="5"/>
      <c r="N3" s="5"/>
    </row>
    <row r="4" spans="1:14" s="1" customFormat="1" ht="24" customHeight="1">
      <c r="A4" s="99" t="str">
        <f>ปร.6!A4</f>
        <v>สถานที่ก่อสร้าง  ชั้น 4 อาคารคณะสังคมสงเคราะห์ศาสตร์ มหาวิทยาธรรมศาสตร์ ศูนย์ท่าพระจันทร์</v>
      </c>
      <c r="B4" s="152"/>
      <c r="C4" s="153"/>
      <c r="D4" s="101"/>
      <c r="E4" s="8"/>
      <c r="F4" s="7"/>
      <c r="G4" s="11"/>
      <c r="H4" s="12"/>
      <c r="I4" s="73"/>
      <c r="K4" s="9"/>
      <c r="L4" s="4"/>
      <c r="M4" s="5"/>
      <c r="N4" s="5"/>
    </row>
    <row r="5" spans="1:14" s="1" customFormat="1" ht="24" customHeight="1" thickBot="1">
      <c r="A5" s="103" t="str">
        <f>ปร.6!A5</f>
        <v>คำนวนราคากลางเมื่อ 18 มิถุนายน 2561</v>
      </c>
      <c r="B5" s="154"/>
      <c r="C5" s="154"/>
      <c r="D5" s="106" t="s">
        <v>29</v>
      </c>
      <c r="E5" s="8"/>
      <c r="F5" s="13"/>
      <c r="G5" s="11"/>
      <c r="H5" s="11"/>
      <c r="I5" s="3"/>
      <c r="K5" s="9"/>
      <c r="L5" s="4"/>
      <c r="M5" s="5"/>
      <c r="N5" s="5"/>
    </row>
    <row r="6" spans="1:14" s="24" customFormat="1" ht="24" customHeight="1">
      <c r="A6" s="321" t="s">
        <v>10</v>
      </c>
      <c r="B6" s="317" t="s">
        <v>1</v>
      </c>
      <c r="C6" s="155" t="s">
        <v>11</v>
      </c>
      <c r="D6" s="319" t="s">
        <v>3</v>
      </c>
    </row>
    <row r="7" spans="1:14" s="24" customFormat="1" ht="24" customHeight="1" thickBot="1">
      <c r="A7" s="322"/>
      <c r="B7" s="318"/>
      <c r="C7" s="156" t="s">
        <v>12</v>
      </c>
      <c r="D7" s="320"/>
    </row>
    <row r="8" spans="1:14" s="24" customFormat="1" ht="24" customHeight="1">
      <c r="A8" s="157"/>
      <c r="B8" s="158" t="s">
        <v>13</v>
      </c>
      <c r="C8" s="159"/>
      <c r="D8" s="157"/>
    </row>
    <row r="9" spans="1:14" s="24" customFormat="1" ht="24" customHeight="1">
      <c r="A9" s="163"/>
      <c r="B9" s="165" t="s">
        <v>103</v>
      </c>
      <c r="C9" s="164"/>
      <c r="D9" s="163"/>
    </row>
    <row r="10" spans="1:14" s="24" customFormat="1" ht="24" customHeight="1">
      <c r="A10" s="160">
        <v>1</v>
      </c>
      <c r="B10" s="166" t="s">
        <v>182</v>
      </c>
      <c r="C10" s="162">
        <f>ปร.4_1!J217</f>
        <v>0</v>
      </c>
      <c r="D10" s="161"/>
    </row>
    <row r="11" spans="1:14" s="24" customFormat="1" ht="24" customHeight="1">
      <c r="A11" s="160"/>
      <c r="B11" s="116"/>
      <c r="C11" s="162"/>
      <c r="D11" s="161"/>
    </row>
    <row r="12" spans="1:14" s="24" customFormat="1" ht="24" customHeight="1" thickBot="1">
      <c r="A12" s="168"/>
      <c r="B12" s="169"/>
      <c r="C12" s="197"/>
      <c r="D12" s="167"/>
    </row>
    <row r="13" spans="1:14" s="24" customFormat="1" ht="24" customHeight="1" thickBot="1">
      <c r="A13" s="173"/>
      <c r="B13" s="174" t="s">
        <v>40</v>
      </c>
      <c r="C13" s="175">
        <f>SUM(C10:C12)</f>
        <v>0</v>
      </c>
      <c r="D13" s="176"/>
    </row>
    <row r="14" spans="1:14" s="97" customFormat="1" ht="24" customHeight="1">
      <c r="A14" s="170"/>
      <c r="B14" s="171" t="s">
        <v>101</v>
      </c>
      <c r="C14" s="172"/>
      <c r="D14" s="170"/>
    </row>
    <row r="15" spans="1:14" s="97" customFormat="1" ht="24" customHeight="1">
      <c r="A15" s="177">
        <v>2</v>
      </c>
      <c r="B15" s="178" t="s">
        <v>183</v>
      </c>
      <c r="C15" s="179">
        <f>ปร.4_2!J33</f>
        <v>0</v>
      </c>
      <c r="D15" s="178"/>
    </row>
    <row r="16" spans="1:14" s="97" customFormat="1" ht="24" customHeight="1">
      <c r="A16" s="177"/>
      <c r="B16" s="178"/>
      <c r="C16" s="179"/>
      <c r="D16" s="178"/>
    </row>
    <row r="17" spans="1:4" s="97" customFormat="1" ht="24" customHeight="1" thickBot="1">
      <c r="A17" s="177"/>
      <c r="B17" s="178"/>
      <c r="C17" s="179"/>
      <c r="D17" s="178"/>
    </row>
    <row r="18" spans="1:4" s="97" customFormat="1" ht="24" customHeight="1" thickBot="1">
      <c r="A18" s="180"/>
      <c r="B18" s="181" t="s">
        <v>41</v>
      </c>
      <c r="C18" s="264">
        <f>SUM(C14:C17)</f>
        <v>0</v>
      </c>
      <c r="D18" s="182"/>
    </row>
    <row r="19" spans="1:4" ht="21.95" customHeight="1">
      <c r="C19" s="98">
        <f>SUM(C11:C12)+C18</f>
        <v>0</v>
      </c>
    </row>
    <row r="20" spans="1:4" ht="21.95" customHeight="1"/>
    <row r="21" spans="1:4" ht="21.95" customHeight="1"/>
    <row r="22" spans="1:4" ht="18.600000000000001" customHeight="1"/>
    <row r="23" spans="1:4" ht="18.600000000000001" customHeight="1"/>
  </sheetData>
  <mergeCells count="4">
    <mergeCell ref="B6:B7"/>
    <mergeCell ref="D6:D7"/>
    <mergeCell ref="A6:A7"/>
    <mergeCell ref="A1:D1"/>
  </mergeCells>
  <printOptions horizontalCentered="1"/>
  <pageMargins left="0.39370078740157499" right="0.39370078740157499" top="0.59055118110236204" bottom="0.196850393700787" header="0.196850393700787" footer="0.196850393700787"/>
  <pageSetup paperSize="8" scale="14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4"/>
  <sheetViews>
    <sheetView showGridLines="0" zoomScale="80" zoomScaleNormal="80" zoomScaleSheetLayoutView="70" zoomScalePageLayoutView="70" workbookViewId="0">
      <pane xSplit="5" ySplit="7" topLeftCell="F140" activePane="bottomRight" state="frozen"/>
      <selection pane="topRight" activeCell="F1" sqref="F1"/>
      <selection pane="bottomLeft" activeCell="A8" sqref="A8"/>
      <selection pane="bottomRight" activeCell="H141" sqref="H141"/>
    </sheetView>
  </sheetViews>
  <sheetFormatPr defaultColWidth="9.140625" defaultRowHeight="24"/>
  <cols>
    <col min="1" max="1" width="5.85546875" style="79" customWidth="1"/>
    <col min="2" max="2" width="4.7109375" style="79" customWidth="1"/>
    <col min="3" max="3" width="49.42578125" style="79" customWidth="1"/>
    <col min="4" max="4" width="9.85546875" style="92" customWidth="1"/>
    <col min="5" max="5" width="6.42578125" style="79" customWidth="1"/>
    <col min="6" max="6" width="11.7109375" style="94" bestFit="1" customWidth="1"/>
    <col min="7" max="7" width="13.7109375" style="94" customWidth="1"/>
    <col min="8" max="8" width="11.42578125" style="94" customWidth="1"/>
    <col min="9" max="9" width="13.7109375" style="94" customWidth="1"/>
    <col min="10" max="10" width="14.7109375" style="94" customWidth="1"/>
    <col min="11" max="11" width="14.7109375" style="93" customWidth="1"/>
    <col min="12" max="12" width="4.42578125" style="218" customWidth="1"/>
    <col min="13" max="13" width="10.140625" style="255" bestFit="1" customWidth="1"/>
    <col min="14" max="14" width="6" style="250" customWidth="1"/>
    <col min="15" max="15" width="5.28515625" style="250" customWidth="1"/>
    <col min="16" max="16" width="9.28515625" style="79" bestFit="1" customWidth="1"/>
    <col min="17" max="16384" width="9.140625" style="79"/>
  </cols>
  <sheetData>
    <row r="1" spans="1:15" s="6" customFormat="1" ht="26.1" customHeight="1">
      <c r="A1" s="289" t="s">
        <v>14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16"/>
      <c r="M1" s="252"/>
      <c r="N1" s="243"/>
      <c r="O1" s="243"/>
    </row>
    <row r="2" spans="1:15" s="1" customFormat="1" ht="24" customHeight="1">
      <c r="A2" s="99" t="str">
        <f>ปร.6!A2</f>
        <v>โครงการปรับปรุงชั้น 1 และชั้น 4 คณะสังคมวิทยาและมานุษยวิทยา อาคารคณะสังคมสงเคราะห์ศาสตร์ มธ. ท่าพระจันทร์</v>
      </c>
      <c r="B2" s="152"/>
      <c r="C2" s="152"/>
      <c r="D2" s="183"/>
      <c r="E2" s="152"/>
      <c r="F2" s="152"/>
      <c r="G2" s="152"/>
      <c r="H2" s="184"/>
      <c r="I2" s="185"/>
      <c r="J2" s="152"/>
      <c r="K2" s="102" t="s">
        <v>42</v>
      </c>
      <c r="L2" s="217"/>
      <c r="M2" s="252"/>
      <c r="N2" s="243"/>
      <c r="O2" s="243"/>
    </row>
    <row r="3" spans="1:15" s="1" customFormat="1" ht="24" customHeight="1">
      <c r="A3" s="99" t="str">
        <f>ปร.6!A3</f>
        <v>เจ้าของโครงการ  คณะสังคมวิทยาและมานุษยวิทยา</v>
      </c>
      <c r="B3" s="152"/>
      <c r="C3" s="152"/>
      <c r="D3" s="183"/>
      <c r="E3" s="152"/>
      <c r="F3" s="152"/>
      <c r="G3" s="152"/>
      <c r="H3" s="184"/>
      <c r="I3" s="185"/>
      <c r="J3" s="152"/>
      <c r="K3" s="101"/>
      <c r="L3" s="217"/>
      <c r="M3" s="252"/>
      <c r="N3" s="243"/>
      <c r="O3" s="243"/>
    </row>
    <row r="4" spans="1:15" s="1" customFormat="1" ht="24" customHeight="1">
      <c r="A4" s="99" t="str">
        <f>ปร.6!A4</f>
        <v>สถานที่ก่อสร้าง  ชั้น 4 อาคารคณะสังคมสงเคราะห์ศาสตร์ มหาวิทยาธรรมศาสตร์ ศูนย์ท่าพระจันทร์</v>
      </c>
      <c r="B4" s="152"/>
      <c r="C4" s="153"/>
      <c r="D4" s="183"/>
      <c r="E4" s="152"/>
      <c r="F4" s="152"/>
      <c r="G4" s="152"/>
      <c r="H4" s="185"/>
      <c r="I4" s="186"/>
      <c r="J4" s="187"/>
      <c r="K4" s="101"/>
      <c r="L4" s="217"/>
      <c r="M4" s="252"/>
      <c r="N4" s="243"/>
      <c r="O4" s="243"/>
    </row>
    <row r="5" spans="1:15" s="1" customFormat="1" ht="24" customHeight="1" thickBot="1">
      <c r="A5" s="103" t="str">
        <f>ปร.6!A5</f>
        <v>คำนวนราคากลางเมื่อ 18 มิถุนายน 2561</v>
      </c>
      <c r="B5" s="188"/>
      <c r="C5" s="188"/>
      <c r="D5" s="189"/>
      <c r="E5" s="188"/>
      <c r="F5" s="188"/>
      <c r="G5" s="188"/>
      <c r="H5" s="190"/>
      <c r="I5" s="191"/>
      <c r="J5" s="191"/>
      <c r="K5" s="106" t="s">
        <v>29</v>
      </c>
      <c r="L5" s="217"/>
      <c r="M5" s="252"/>
      <c r="N5" s="243"/>
      <c r="O5" s="243"/>
    </row>
    <row r="6" spans="1:15" s="14" customFormat="1" ht="24" customHeight="1">
      <c r="A6" s="329" t="s">
        <v>10</v>
      </c>
      <c r="B6" s="331" t="s">
        <v>1</v>
      </c>
      <c r="C6" s="332"/>
      <c r="D6" s="335" t="s">
        <v>15</v>
      </c>
      <c r="E6" s="337" t="s">
        <v>16</v>
      </c>
      <c r="F6" s="339" t="s">
        <v>20</v>
      </c>
      <c r="G6" s="340"/>
      <c r="H6" s="339" t="s">
        <v>21</v>
      </c>
      <c r="I6" s="340"/>
      <c r="J6" s="341" t="s">
        <v>22</v>
      </c>
      <c r="K6" s="343" t="s">
        <v>3</v>
      </c>
      <c r="L6" s="215"/>
      <c r="M6" s="327" t="s">
        <v>47</v>
      </c>
      <c r="N6" s="323" t="s">
        <v>48</v>
      </c>
      <c r="O6" s="323" t="s">
        <v>49</v>
      </c>
    </row>
    <row r="7" spans="1:15" s="14" customFormat="1" ht="24" customHeight="1" thickBot="1">
      <c r="A7" s="330"/>
      <c r="B7" s="333"/>
      <c r="C7" s="334"/>
      <c r="D7" s="336"/>
      <c r="E7" s="338"/>
      <c r="F7" s="198" t="s">
        <v>17</v>
      </c>
      <c r="G7" s="198" t="s">
        <v>18</v>
      </c>
      <c r="H7" s="198" t="s">
        <v>17</v>
      </c>
      <c r="I7" s="198" t="s">
        <v>19</v>
      </c>
      <c r="J7" s="342"/>
      <c r="K7" s="344"/>
      <c r="L7" s="215"/>
      <c r="M7" s="328"/>
      <c r="N7" s="324"/>
      <c r="O7" s="324"/>
    </row>
    <row r="8" spans="1:15" s="77" customFormat="1" ht="24" customHeight="1">
      <c r="A8" s="202"/>
      <c r="B8" s="199" t="s">
        <v>103</v>
      </c>
      <c r="C8" s="200"/>
      <c r="D8" s="201"/>
      <c r="E8" s="202"/>
      <c r="F8" s="203"/>
      <c r="G8" s="203"/>
      <c r="H8" s="203"/>
      <c r="I8" s="203"/>
      <c r="J8" s="204"/>
      <c r="K8" s="206"/>
      <c r="L8" s="214"/>
      <c r="M8" s="253"/>
      <c r="N8" s="244"/>
      <c r="O8" s="244"/>
    </row>
    <row r="9" spans="1:15" s="77" customFormat="1" ht="24" customHeight="1">
      <c r="A9" s="82"/>
      <c r="B9" s="257" t="s">
        <v>105</v>
      </c>
      <c r="C9" s="81"/>
      <c r="D9" s="205"/>
      <c r="E9" s="82"/>
      <c r="F9" s="80"/>
      <c r="G9" s="75"/>
      <c r="H9" s="75"/>
      <c r="I9" s="74"/>
      <c r="J9" s="74"/>
      <c r="K9" s="207"/>
      <c r="L9" s="214"/>
      <c r="M9" s="240"/>
      <c r="N9" s="245"/>
      <c r="O9" s="245"/>
    </row>
    <row r="10" spans="1:15" s="77" customFormat="1" ht="24" customHeight="1">
      <c r="A10" s="82">
        <v>1</v>
      </c>
      <c r="B10" s="192" t="s">
        <v>107</v>
      </c>
      <c r="C10" s="81"/>
      <c r="D10" s="205">
        <f t="shared" ref="D10:D32" si="0">ROUNDUP(M10+(M10*(N10+O10)),0)</f>
        <v>263</v>
      </c>
      <c r="E10" s="82" t="s">
        <v>25</v>
      </c>
      <c r="F10" s="80"/>
      <c r="G10" s="75">
        <f t="shared" ref="G10:G18" si="1">D10*F10</f>
        <v>0</v>
      </c>
      <c r="H10" s="75">
        <v>0</v>
      </c>
      <c r="I10" s="74">
        <f t="shared" ref="I10:I18" si="2">D10*H10</f>
        <v>0</v>
      </c>
      <c r="J10" s="74">
        <f t="shared" ref="J10:J18" si="3">G10+I10</f>
        <v>0</v>
      </c>
      <c r="K10" s="208"/>
      <c r="L10" s="214"/>
      <c r="M10" s="240">
        <v>263</v>
      </c>
      <c r="N10" s="245">
        <v>0</v>
      </c>
      <c r="O10" s="245">
        <v>0</v>
      </c>
    </row>
    <row r="11" spans="1:15" s="77" customFormat="1" ht="24" customHeight="1">
      <c r="A11" s="82">
        <f>A10+1</f>
        <v>2</v>
      </c>
      <c r="B11" s="192" t="s">
        <v>108</v>
      </c>
      <c r="C11" s="81"/>
      <c r="D11" s="205">
        <f t="shared" si="0"/>
        <v>271</v>
      </c>
      <c r="E11" s="82" t="s">
        <v>25</v>
      </c>
      <c r="F11" s="80"/>
      <c r="G11" s="75">
        <f t="shared" ref="G11" si="4">D11*F11</f>
        <v>0</v>
      </c>
      <c r="H11" s="75">
        <v>0</v>
      </c>
      <c r="I11" s="74">
        <f t="shared" ref="I11" si="5">D11*H11</f>
        <v>0</v>
      </c>
      <c r="J11" s="74">
        <f t="shared" ref="J11" si="6">G11+I11</f>
        <v>0</v>
      </c>
      <c r="K11" s="207"/>
      <c r="L11" s="214"/>
      <c r="M11" s="240">
        <v>270.92</v>
      </c>
      <c r="N11" s="245">
        <v>0</v>
      </c>
      <c r="O11" s="245">
        <v>0</v>
      </c>
    </row>
    <row r="12" spans="1:15" s="77" customFormat="1" ht="24" customHeight="1">
      <c r="A12" s="82">
        <f t="shared" ref="A12:A19" si="7">A11+1</f>
        <v>3</v>
      </c>
      <c r="B12" s="192" t="s">
        <v>109</v>
      </c>
      <c r="C12" s="81"/>
      <c r="D12" s="205">
        <f t="shared" si="0"/>
        <v>504</v>
      </c>
      <c r="E12" s="82" t="s">
        <v>25</v>
      </c>
      <c r="F12" s="80"/>
      <c r="G12" s="75">
        <f t="shared" ref="G12:G13" si="8">D12*F12</f>
        <v>0</v>
      </c>
      <c r="H12" s="75">
        <v>0</v>
      </c>
      <c r="I12" s="74">
        <f t="shared" ref="I12:I13" si="9">D12*H12</f>
        <v>0</v>
      </c>
      <c r="J12" s="74">
        <f t="shared" ref="J12:J13" si="10">G12+I12</f>
        <v>0</v>
      </c>
      <c r="K12" s="207"/>
      <c r="L12" s="214"/>
      <c r="M12" s="240">
        <v>503.06</v>
      </c>
      <c r="N12" s="245">
        <v>0</v>
      </c>
      <c r="O12" s="245">
        <v>0</v>
      </c>
    </row>
    <row r="13" spans="1:15" s="77" customFormat="1" ht="24" customHeight="1">
      <c r="A13" s="82">
        <f t="shared" si="7"/>
        <v>4</v>
      </c>
      <c r="B13" s="192" t="s">
        <v>110</v>
      </c>
      <c r="C13" s="81"/>
      <c r="D13" s="205">
        <f t="shared" si="0"/>
        <v>40</v>
      </c>
      <c r="E13" s="82" t="s">
        <v>24</v>
      </c>
      <c r="F13" s="80"/>
      <c r="G13" s="75">
        <f t="shared" si="8"/>
        <v>0</v>
      </c>
      <c r="H13" s="75">
        <v>0</v>
      </c>
      <c r="I13" s="74">
        <f t="shared" si="9"/>
        <v>0</v>
      </c>
      <c r="J13" s="74">
        <f t="shared" si="10"/>
        <v>0</v>
      </c>
      <c r="K13" s="207"/>
      <c r="L13" s="214"/>
      <c r="M13" s="240">
        <v>39.950000000000003</v>
      </c>
      <c r="N13" s="245">
        <v>0</v>
      </c>
      <c r="O13" s="245">
        <v>0</v>
      </c>
    </row>
    <row r="14" spans="1:15" s="77" customFormat="1" ht="24" customHeight="1">
      <c r="A14" s="82">
        <f t="shared" si="7"/>
        <v>5</v>
      </c>
      <c r="B14" s="192" t="s">
        <v>111</v>
      </c>
      <c r="C14" s="81"/>
      <c r="D14" s="205">
        <f t="shared" si="0"/>
        <v>11</v>
      </c>
      <c r="E14" s="82" t="s">
        <v>27</v>
      </c>
      <c r="F14" s="80"/>
      <c r="G14" s="75">
        <f t="shared" si="1"/>
        <v>0</v>
      </c>
      <c r="H14" s="75">
        <v>0</v>
      </c>
      <c r="I14" s="74">
        <f t="shared" si="2"/>
        <v>0</v>
      </c>
      <c r="J14" s="74">
        <f t="shared" si="3"/>
        <v>0</v>
      </c>
      <c r="K14" s="207"/>
      <c r="L14" s="214"/>
      <c r="M14" s="240">
        <v>11</v>
      </c>
      <c r="N14" s="245">
        <v>0</v>
      </c>
      <c r="O14" s="245">
        <v>0</v>
      </c>
    </row>
    <row r="15" spans="1:15" s="77" customFormat="1" ht="24" customHeight="1">
      <c r="A15" s="82">
        <f t="shared" si="7"/>
        <v>6</v>
      </c>
      <c r="B15" s="192" t="s">
        <v>112</v>
      </c>
      <c r="C15" s="81"/>
      <c r="D15" s="205">
        <f t="shared" si="0"/>
        <v>4</v>
      </c>
      <c r="E15" s="82" t="s">
        <v>27</v>
      </c>
      <c r="F15" s="80"/>
      <c r="G15" s="75">
        <f t="shared" si="1"/>
        <v>0</v>
      </c>
      <c r="H15" s="75">
        <v>0</v>
      </c>
      <c r="I15" s="74">
        <f t="shared" si="2"/>
        <v>0</v>
      </c>
      <c r="J15" s="74">
        <f t="shared" si="3"/>
        <v>0</v>
      </c>
      <c r="K15" s="207"/>
      <c r="L15" s="214"/>
      <c r="M15" s="240">
        <v>4</v>
      </c>
      <c r="N15" s="245">
        <v>0</v>
      </c>
      <c r="O15" s="245">
        <v>0</v>
      </c>
    </row>
    <row r="16" spans="1:15" s="77" customFormat="1" ht="24" customHeight="1">
      <c r="A16" s="82">
        <f t="shared" si="7"/>
        <v>7</v>
      </c>
      <c r="B16" s="192" t="s">
        <v>113</v>
      </c>
      <c r="C16" s="81"/>
      <c r="D16" s="205">
        <f t="shared" si="0"/>
        <v>15</v>
      </c>
      <c r="E16" s="82" t="s">
        <v>27</v>
      </c>
      <c r="F16" s="80"/>
      <c r="G16" s="75">
        <f t="shared" si="1"/>
        <v>0</v>
      </c>
      <c r="H16" s="75">
        <v>0</v>
      </c>
      <c r="I16" s="74">
        <f t="shared" si="2"/>
        <v>0</v>
      </c>
      <c r="J16" s="74">
        <f t="shared" si="3"/>
        <v>0</v>
      </c>
      <c r="K16" s="207"/>
      <c r="L16" s="214"/>
      <c r="M16" s="240">
        <v>15</v>
      </c>
      <c r="N16" s="245">
        <v>0</v>
      </c>
      <c r="O16" s="245">
        <v>0</v>
      </c>
    </row>
    <row r="17" spans="1:15" s="77" customFormat="1" ht="24" customHeight="1">
      <c r="A17" s="82">
        <f t="shared" si="7"/>
        <v>8</v>
      </c>
      <c r="B17" s="192" t="s">
        <v>106</v>
      </c>
      <c r="C17" s="81"/>
      <c r="D17" s="205">
        <f t="shared" si="0"/>
        <v>111</v>
      </c>
      <c r="E17" s="82" t="s">
        <v>27</v>
      </c>
      <c r="F17" s="80"/>
      <c r="G17" s="75">
        <f t="shared" si="1"/>
        <v>0</v>
      </c>
      <c r="H17" s="75">
        <v>0</v>
      </c>
      <c r="I17" s="74">
        <f t="shared" si="2"/>
        <v>0</v>
      </c>
      <c r="J17" s="74">
        <f t="shared" si="3"/>
        <v>0</v>
      </c>
      <c r="K17" s="207"/>
      <c r="L17" s="214"/>
      <c r="M17" s="240">
        <v>111</v>
      </c>
      <c r="N17" s="245">
        <v>0</v>
      </c>
      <c r="O17" s="245">
        <v>0</v>
      </c>
    </row>
    <row r="18" spans="1:15" s="77" customFormat="1" ht="24" customHeight="1">
      <c r="A18" s="82">
        <f t="shared" si="7"/>
        <v>9</v>
      </c>
      <c r="B18" s="192" t="s">
        <v>114</v>
      </c>
      <c r="C18" s="81"/>
      <c r="D18" s="205">
        <f t="shared" si="0"/>
        <v>9</v>
      </c>
      <c r="E18" s="82" t="s">
        <v>27</v>
      </c>
      <c r="F18" s="80"/>
      <c r="G18" s="75">
        <f t="shared" si="1"/>
        <v>0</v>
      </c>
      <c r="H18" s="75">
        <v>0</v>
      </c>
      <c r="I18" s="74">
        <f t="shared" si="2"/>
        <v>0</v>
      </c>
      <c r="J18" s="74">
        <f t="shared" si="3"/>
        <v>0</v>
      </c>
      <c r="K18" s="208"/>
      <c r="L18" s="214"/>
      <c r="M18" s="240">
        <v>9</v>
      </c>
      <c r="N18" s="245">
        <v>0</v>
      </c>
      <c r="O18" s="245">
        <v>0</v>
      </c>
    </row>
    <row r="19" spans="1:15" s="77" customFormat="1" ht="24" customHeight="1">
      <c r="A19" s="82">
        <f t="shared" si="7"/>
        <v>10</v>
      </c>
      <c r="B19" s="192" t="s">
        <v>163</v>
      </c>
      <c r="C19" s="81"/>
      <c r="D19" s="205">
        <f t="shared" ref="D19" si="11">ROUNDUP(M19+(M19*(N19+O19)),0)</f>
        <v>1</v>
      </c>
      <c r="E19" s="82" t="s">
        <v>23</v>
      </c>
      <c r="F19" s="80"/>
      <c r="G19" s="75">
        <f t="shared" ref="G19" si="12">D19*F19</f>
        <v>0</v>
      </c>
      <c r="H19" s="75">
        <v>0</v>
      </c>
      <c r="I19" s="74">
        <f t="shared" ref="I19" si="13">D19*H19</f>
        <v>0</v>
      </c>
      <c r="J19" s="74">
        <f t="shared" ref="J19" si="14">G19+I19</f>
        <v>0</v>
      </c>
      <c r="K19" s="208"/>
      <c r="L19" s="214"/>
      <c r="M19" s="240">
        <v>1</v>
      </c>
      <c r="N19" s="245">
        <v>0</v>
      </c>
      <c r="O19" s="245">
        <v>0</v>
      </c>
    </row>
    <row r="20" spans="1:15" s="77" customFormat="1" ht="24" customHeight="1">
      <c r="A20" s="82"/>
      <c r="B20" s="257" t="s">
        <v>124</v>
      </c>
      <c r="C20" s="81"/>
      <c r="D20" s="205"/>
      <c r="E20" s="82"/>
      <c r="F20" s="80"/>
      <c r="G20" s="75"/>
      <c r="H20" s="75"/>
      <c r="I20" s="74"/>
      <c r="J20" s="74"/>
      <c r="K20" s="207"/>
      <c r="L20" s="214"/>
      <c r="M20" s="240"/>
      <c r="N20" s="245"/>
      <c r="O20" s="245"/>
    </row>
    <row r="21" spans="1:15" s="77" customFormat="1" ht="24" customHeight="1">
      <c r="A21" s="272">
        <f>A19+1</f>
        <v>11</v>
      </c>
      <c r="B21" s="192" t="s">
        <v>50</v>
      </c>
      <c r="C21" s="81"/>
      <c r="D21" s="205">
        <f t="shared" si="0"/>
        <v>5</v>
      </c>
      <c r="E21" s="82" t="s">
        <v>25</v>
      </c>
      <c r="F21" s="80"/>
      <c r="G21" s="75">
        <f t="shared" ref="G21:G26" si="15">D21*F21</f>
        <v>0</v>
      </c>
      <c r="H21" s="75"/>
      <c r="I21" s="74">
        <f t="shared" ref="I21:I26" si="16">D21*H21</f>
        <v>0</v>
      </c>
      <c r="J21" s="74">
        <f t="shared" ref="J21:J26" si="17">G21+I21</f>
        <v>0</v>
      </c>
      <c r="K21" s="207"/>
      <c r="L21" s="214"/>
      <c r="M21" s="240">
        <v>3.78</v>
      </c>
      <c r="N21" s="245">
        <v>0.05</v>
      </c>
      <c r="O21" s="245">
        <v>0.05</v>
      </c>
    </row>
    <row r="22" spans="1:15" s="77" customFormat="1" ht="24" customHeight="1">
      <c r="A22" s="272">
        <f>A21+1</f>
        <v>12</v>
      </c>
      <c r="B22" s="192" t="s">
        <v>51</v>
      </c>
      <c r="C22" s="81"/>
      <c r="D22" s="205">
        <f t="shared" si="0"/>
        <v>4</v>
      </c>
      <c r="E22" s="82" t="s">
        <v>24</v>
      </c>
      <c r="F22" s="80"/>
      <c r="G22" s="75">
        <f t="shared" si="15"/>
        <v>0</v>
      </c>
      <c r="H22" s="75"/>
      <c r="I22" s="74">
        <f t="shared" si="16"/>
        <v>0</v>
      </c>
      <c r="J22" s="74">
        <f t="shared" si="17"/>
        <v>0</v>
      </c>
      <c r="K22" s="208"/>
      <c r="L22" s="214"/>
      <c r="M22" s="240">
        <v>3.02</v>
      </c>
      <c r="N22" s="245">
        <v>0.05</v>
      </c>
      <c r="O22" s="245">
        <v>0.05</v>
      </c>
    </row>
    <row r="23" spans="1:15" s="77" customFormat="1" ht="24" customHeight="1">
      <c r="A23" s="272">
        <f t="shared" ref="A23:A34" si="18">A22+1</f>
        <v>13</v>
      </c>
      <c r="B23" s="192" t="s">
        <v>117</v>
      </c>
      <c r="C23" s="81" t="s">
        <v>116</v>
      </c>
      <c r="D23" s="205">
        <f t="shared" ref="D23" si="19">ROUNDUP(M23+(M23*(N23+O23)),0)</f>
        <v>548</v>
      </c>
      <c r="E23" s="82" t="s">
        <v>25</v>
      </c>
      <c r="F23" s="80"/>
      <c r="G23" s="75">
        <f t="shared" ref="G23" si="20">D23*F23</f>
        <v>0</v>
      </c>
      <c r="H23" s="75"/>
      <c r="I23" s="74">
        <f t="shared" ref="I23" si="21">D23*H23</f>
        <v>0</v>
      </c>
      <c r="J23" s="74">
        <f t="shared" ref="J23" si="22">G23+I23</f>
        <v>0</v>
      </c>
      <c r="K23" s="208"/>
      <c r="L23" s="214"/>
      <c r="M23" s="240">
        <v>497.97</v>
      </c>
      <c r="N23" s="245">
        <v>0.05</v>
      </c>
      <c r="O23" s="245">
        <v>0.05</v>
      </c>
    </row>
    <row r="24" spans="1:15" s="77" customFormat="1" ht="24" customHeight="1">
      <c r="A24" s="272">
        <f t="shared" si="18"/>
        <v>14</v>
      </c>
      <c r="B24" s="192" t="s">
        <v>53</v>
      </c>
      <c r="C24" s="81" t="s">
        <v>120</v>
      </c>
      <c r="D24" s="205">
        <f t="shared" si="0"/>
        <v>31</v>
      </c>
      <c r="E24" s="82" t="s">
        <v>25</v>
      </c>
      <c r="F24" s="80"/>
      <c r="G24" s="75">
        <f t="shared" si="15"/>
        <v>0</v>
      </c>
      <c r="H24" s="75"/>
      <c r="I24" s="74">
        <f t="shared" si="16"/>
        <v>0</v>
      </c>
      <c r="J24" s="74">
        <f t="shared" si="17"/>
        <v>0</v>
      </c>
      <c r="K24" s="208"/>
      <c r="L24" s="214"/>
      <c r="M24" s="240">
        <v>27.87</v>
      </c>
      <c r="N24" s="245">
        <v>0.05</v>
      </c>
      <c r="O24" s="245">
        <v>0.05</v>
      </c>
    </row>
    <row r="25" spans="1:15" s="77" customFormat="1" ht="24" customHeight="1">
      <c r="A25" s="272">
        <f t="shared" si="18"/>
        <v>15</v>
      </c>
      <c r="B25" s="192" t="s">
        <v>118</v>
      </c>
      <c r="C25" s="81" t="s">
        <v>121</v>
      </c>
      <c r="D25" s="205">
        <f t="shared" si="0"/>
        <v>7</v>
      </c>
      <c r="E25" s="82" t="s">
        <v>25</v>
      </c>
      <c r="F25" s="80"/>
      <c r="G25" s="75">
        <f t="shared" si="15"/>
        <v>0</v>
      </c>
      <c r="H25" s="75"/>
      <c r="I25" s="74">
        <f t="shared" si="16"/>
        <v>0</v>
      </c>
      <c r="J25" s="74">
        <f t="shared" si="17"/>
        <v>0</v>
      </c>
      <c r="K25" s="208"/>
      <c r="L25" s="214"/>
      <c r="M25" s="273">
        <v>5.48</v>
      </c>
      <c r="N25" s="245">
        <v>0.05</v>
      </c>
      <c r="O25" s="245">
        <v>0.05</v>
      </c>
    </row>
    <row r="26" spans="1:15" s="77" customFormat="1" ht="24" customHeight="1">
      <c r="A26" s="272">
        <f t="shared" si="18"/>
        <v>16</v>
      </c>
      <c r="B26" s="192" t="s">
        <v>119</v>
      </c>
      <c r="C26" s="81" t="s">
        <v>122</v>
      </c>
      <c r="D26" s="205">
        <f t="shared" si="0"/>
        <v>238</v>
      </c>
      <c r="E26" s="82" t="s">
        <v>25</v>
      </c>
      <c r="F26" s="80"/>
      <c r="G26" s="75">
        <f t="shared" si="15"/>
        <v>0</v>
      </c>
      <c r="H26" s="75"/>
      <c r="I26" s="74">
        <f t="shared" si="16"/>
        <v>0</v>
      </c>
      <c r="J26" s="74">
        <f t="shared" si="17"/>
        <v>0</v>
      </c>
      <c r="K26" s="208"/>
      <c r="L26" s="214"/>
      <c r="M26" s="240">
        <v>216.22</v>
      </c>
      <c r="N26" s="245">
        <v>0.05</v>
      </c>
      <c r="O26" s="245">
        <v>0.05</v>
      </c>
    </row>
    <row r="27" spans="1:15" s="77" customFormat="1" ht="24" customHeight="1">
      <c r="A27" s="272">
        <f t="shared" si="18"/>
        <v>17</v>
      </c>
      <c r="B27" s="192" t="s">
        <v>123</v>
      </c>
      <c r="C27" s="81"/>
      <c r="D27" s="205">
        <f t="shared" si="0"/>
        <v>37</v>
      </c>
      <c r="E27" s="82" t="s">
        <v>25</v>
      </c>
      <c r="F27" s="80"/>
      <c r="G27" s="75">
        <f t="shared" ref="G27:G33" si="23">D27*F27</f>
        <v>0</v>
      </c>
      <c r="H27" s="75"/>
      <c r="I27" s="74">
        <f t="shared" ref="I27:I33" si="24">D27*H27</f>
        <v>0</v>
      </c>
      <c r="J27" s="74">
        <f t="shared" ref="J27:J33" si="25">G27+I27</f>
        <v>0</v>
      </c>
      <c r="K27" s="207"/>
      <c r="L27" s="214"/>
      <c r="M27" s="240">
        <f>M24+M25</f>
        <v>33.35</v>
      </c>
      <c r="N27" s="245">
        <v>0.05</v>
      </c>
      <c r="O27" s="245">
        <v>0.05</v>
      </c>
    </row>
    <row r="28" spans="1:15" s="77" customFormat="1" ht="24" customHeight="1">
      <c r="A28" s="82"/>
      <c r="B28" s="257" t="s">
        <v>52</v>
      </c>
      <c r="C28" s="81"/>
      <c r="D28" s="205"/>
      <c r="E28" s="82"/>
      <c r="F28" s="80"/>
      <c r="G28" s="75"/>
      <c r="H28" s="75"/>
      <c r="I28" s="74"/>
      <c r="J28" s="74"/>
      <c r="K28" s="207"/>
      <c r="L28" s="214"/>
      <c r="M28" s="240"/>
      <c r="N28" s="245"/>
      <c r="O28" s="245"/>
    </row>
    <row r="29" spans="1:15" s="77" customFormat="1" ht="24" customHeight="1">
      <c r="A29" s="272">
        <f>A27+1</f>
        <v>18</v>
      </c>
      <c r="B29" s="192" t="s">
        <v>125</v>
      </c>
      <c r="C29" s="81" t="s">
        <v>131</v>
      </c>
      <c r="D29" s="205">
        <f t="shared" si="0"/>
        <v>148</v>
      </c>
      <c r="E29" s="82" t="s">
        <v>25</v>
      </c>
      <c r="F29" s="80"/>
      <c r="G29" s="75">
        <f t="shared" si="23"/>
        <v>0</v>
      </c>
      <c r="H29" s="75"/>
      <c r="I29" s="74">
        <f t="shared" si="24"/>
        <v>0</v>
      </c>
      <c r="J29" s="74">
        <f t="shared" si="25"/>
        <v>0</v>
      </c>
      <c r="K29" s="207"/>
      <c r="L29" s="214"/>
      <c r="M29" s="240">
        <v>134.25</v>
      </c>
      <c r="N29" s="245">
        <v>0.05</v>
      </c>
      <c r="O29" s="245">
        <v>0.05</v>
      </c>
    </row>
    <row r="30" spans="1:15" s="77" customFormat="1" ht="24" customHeight="1">
      <c r="A30" s="272">
        <f t="shared" si="18"/>
        <v>19</v>
      </c>
      <c r="B30" s="192" t="s">
        <v>126</v>
      </c>
      <c r="C30" s="81" t="s">
        <v>132</v>
      </c>
      <c r="D30" s="205">
        <f t="shared" ref="D30" si="26">ROUNDUP(M30+(M30*(N30+O30)),0)</f>
        <v>125</v>
      </c>
      <c r="E30" s="82" t="s">
        <v>25</v>
      </c>
      <c r="F30" s="80"/>
      <c r="G30" s="75">
        <f t="shared" ref="G30" si="27">D30*F30</f>
        <v>0</v>
      </c>
      <c r="H30" s="75"/>
      <c r="I30" s="74">
        <f t="shared" ref="I30" si="28">D30*H30</f>
        <v>0</v>
      </c>
      <c r="J30" s="74">
        <f t="shared" ref="J30" si="29">G30+I30</f>
        <v>0</v>
      </c>
      <c r="K30" s="207"/>
      <c r="L30" s="214"/>
      <c r="M30" s="240">
        <v>113.32</v>
      </c>
      <c r="N30" s="245">
        <v>0.05</v>
      </c>
      <c r="O30" s="245">
        <v>0.05</v>
      </c>
    </row>
    <row r="31" spans="1:15" s="77" customFormat="1" ht="24" customHeight="1">
      <c r="A31" s="272">
        <f t="shared" si="18"/>
        <v>20</v>
      </c>
      <c r="B31" s="192" t="s">
        <v>127</v>
      </c>
      <c r="C31" s="81" t="s">
        <v>133</v>
      </c>
      <c r="D31" s="205">
        <f t="shared" ref="D31" si="30">ROUNDUP(M31+(M31*(N31+O31)),0)</f>
        <v>252</v>
      </c>
      <c r="E31" s="82" t="s">
        <v>25</v>
      </c>
      <c r="F31" s="80"/>
      <c r="G31" s="75">
        <f t="shared" ref="G31" si="31">D31*F31</f>
        <v>0</v>
      </c>
      <c r="H31" s="75"/>
      <c r="I31" s="74">
        <f t="shared" ref="I31" si="32">D31*H31</f>
        <v>0</v>
      </c>
      <c r="J31" s="74">
        <f t="shared" ref="J31" si="33">G31+I31</f>
        <v>0</v>
      </c>
      <c r="K31" s="207"/>
      <c r="L31" s="214"/>
      <c r="M31" s="240">
        <v>228.65</v>
      </c>
      <c r="N31" s="245">
        <v>0.05</v>
      </c>
      <c r="O31" s="245">
        <v>0.05</v>
      </c>
    </row>
    <row r="32" spans="1:15" s="77" customFormat="1" ht="24" customHeight="1">
      <c r="A32" s="272">
        <f t="shared" si="18"/>
        <v>21</v>
      </c>
      <c r="B32" s="192" t="s">
        <v>128</v>
      </c>
      <c r="C32" s="81" t="s">
        <v>134</v>
      </c>
      <c r="D32" s="205">
        <f t="shared" si="0"/>
        <v>23</v>
      </c>
      <c r="E32" s="82" t="s">
        <v>25</v>
      </c>
      <c r="F32" s="80"/>
      <c r="G32" s="75">
        <f t="shared" si="23"/>
        <v>0</v>
      </c>
      <c r="H32" s="75"/>
      <c r="I32" s="74">
        <f t="shared" si="24"/>
        <v>0</v>
      </c>
      <c r="J32" s="74">
        <f t="shared" si="25"/>
        <v>0</v>
      </c>
      <c r="K32" s="207"/>
      <c r="L32" s="214"/>
      <c r="M32" s="240">
        <v>20.5</v>
      </c>
      <c r="N32" s="245">
        <v>0.05</v>
      </c>
      <c r="O32" s="245">
        <v>0.05</v>
      </c>
    </row>
    <row r="33" spans="1:26" s="77" customFormat="1" ht="24" customHeight="1">
      <c r="A33" s="272">
        <f t="shared" si="18"/>
        <v>22</v>
      </c>
      <c r="B33" s="192" t="s">
        <v>129</v>
      </c>
      <c r="C33" s="81" t="s">
        <v>135</v>
      </c>
      <c r="D33" s="205">
        <f t="shared" ref="D33" si="34">ROUNDUP(M33+(M33*(N33+O33)),0)</f>
        <v>9</v>
      </c>
      <c r="E33" s="82" t="s">
        <v>25</v>
      </c>
      <c r="F33" s="80"/>
      <c r="G33" s="75">
        <f t="shared" si="23"/>
        <v>0</v>
      </c>
      <c r="H33" s="75"/>
      <c r="I33" s="74">
        <f t="shared" si="24"/>
        <v>0</v>
      </c>
      <c r="J33" s="74">
        <f t="shared" si="25"/>
        <v>0</v>
      </c>
      <c r="K33" s="207"/>
      <c r="L33" s="214"/>
      <c r="M33" s="240">
        <v>8.1</v>
      </c>
      <c r="N33" s="245">
        <v>0.05</v>
      </c>
      <c r="O33" s="245">
        <v>0.05</v>
      </c>
    </row>
    <row r="34" spans="1:26" s="77" customFormat="1" ht="24" customHeight="1">
      <c r="A34" s="272">
        <f t="shared" si="18"/>
        <v>23</v>
      </c>
      <c r="B34" s="192" t="s">
        <v>130</v>
      </c>
      <c r="C34" s="81"/>
      <c r="D34" s="205">
        <f t="shared" ref="D34" si="35">ROUNDUP(M34+(M34*(N34+O34)),0)</f>
        <v>283</v>
      </c>
      <c r="E34" s="82" t="s">
        <v>25</v>
      </c>
      <c r="F34" s="80"/>
      <c r="G34" s="75">
        <f t="shared" ref="G34" si="36">D34*F34</f>
        <v>0</v>
      </c>
      <c r="H34" s="75"/>
      <c r="I34" s="74">
        <f t="shared" ref="I34" si="37">D34*H34</f>
        <v>0</v>
      </c>
      <c r="J34" s="74">
        <f t="shared" ref="J34" si="38">G34+I34</f>
        <v>0</v>
      </c>
      <c r="K34" s="207"/>
      <c r="L34" s="214"/>
      <c r="M34" s="240">
        <f>SUM(M31:M33)</f>
        <v>257.25</v>
      </c>
      <c r="N34" s="245">
        <v>0.05</v>
      </c>
      <c r="O34" s="245">
        <v>0.05</v>
      </c>
    </row>
    <row r="35" spans="1:26" s="77" customFormat="1" ht="24" customHeight="1">
      <c r="A35" s="82"/>
      <c r="B35" s="257" t="s">
        <v>44</v>
      </c>
      <c r="C35" s="81"/>
      <c r="D35" s="205"/>
      <c r="E35" s="82"/>
      <c r="F35" s="80"/>
      <c r="G35" s="75"/>
      <c r="H35" s="75"/>
      <c r="I35" s="74"/>
      <c r="J35" s="74"/>
      <c r="K35" s="207"/>
      <c r="L35" s="214"/>
      <c r="M35" s="240"/>
      <c r="N35" s="245"/>
      <c r="O35" s="245"/>
    </row>
    <row r="36" spans="1:26" s="77" customFormat="1" ht="24" customHeight="1">
      <c r="A36" s="272">
        <f>A34+1</f>
        <v>24</v>
      </c>
      <c r="B36" s="192" t="s">
        <v>136</v>
      </c>
      <c r="C36" s="81" t="s">
        <v>143</v>
      </c>
      <c r="D36" s="205">
        <f t="shared" ref="D36:D37" si="39">ROUNDUP(M36+(M36*(N36+O36)),0)</f>
        <v>55</v>
      </c>
      <c r="E36" s="82" t="s">
        <v>25</v>
      </c>
      <c r="F36" s="80"/>
      <c r="G36" s="75">
        <f t="shared" ref="G36:G37" si="40">D36*F36</f>
        <v>0</v>
      </c>
      <c r="H36" s="75"/>
      <c r="I36" s="74">
        <f t="shared" ref="I36:I37" si="41">D36*H36</f>
        <v>0</v>
      </c>
      <c r="J36" s="74">
        <f t="shared" ref="J36:J37" si="42">G36+I36</f>
        <v>0</v>
      </c>
      <c r="K36" s="208"/>
      <c r="L36" s="214"/>
      <c r="M36" s="240">
        <v>49.54</v>
      </c>
      <c r="N36" s="245">
        <v>0.05</v>
      </c>
      <c r="O36" s="245">
        <v>0.05</v>
      </c>
    </row>
    <row r="37" spans="1:26" s="77" customFormat="1" ht="24" customHeight="1">
      <c r="A37" s="272">
        <f t="shared" ref="A37" si="43">A36+1</f>
        <v>25</v>
      </c>
      <c r="B37" s="192" t="s">
        <v>137</v>
      </c>
      <c r="C37" s="81" t="s">
        <v>144</v>
      </c>
      <c r="D37" s="205">
        <f t="shared" si="39"/>
        <v>423</v>
      </c>
      <c r="E37" s="82" t="s">
        <v>25</v>
      </c>
      <c r="F37" s="80"/>
      <c r="G37" s="75">
        <f t="shared" si="40"/>
        <v>0</v>
      </c>
      <c r="H37" s="75"/>
      <c r="I37" s="74">
        <f t="shared" si="41"/>
        <v>0</v>
      </c>
      <c r="J37" s="74">
        <f t="shared" si="42"/>
        <v>0</v>
      </c>
      <c r="K37" s="207"/>
      <c r="L37" s="214"/>
      <c r="M37" s="240">
        <v>384.29</v>
      </c>
      <c r="N37" s="245">
        <v>0.05</v>
      </c>
      <c r="O37" s="245">
        <v>0.05</v>
      </c>
    </row>
    <row r="38" spans="1:26" s="77" customFormat="1" ht="24" customHeight="1">
      <c r="A38" s="272">
        <f t="shared" ref="A38" si="44">A37+1</f>
        <v>26</v>
      </c>
      <c r="B38" s="192" t="s">
        <v>138</v>
      </c>
      <c r="C38" s="81" t="s">
        <v>145</v>
      </c>
      <c r="D38" s="205">
        <f t="shared" ref="D38" si="45">ROUNDUP(M38+(M38*(N38+O38)),0)</f>
        <v>32</v>
      </c>
      <c r="E38" s="82" t="s">
        <v>25</v>
      </c>
      <c r="F38" s="80"/>
      <c r="G38" s="75">
        <f t="shared" ref="G38" si="46">D38*F38</f>
        <v>0</v>
      </c>
      <c r="H38" s="75"/>
      <c r="I38" s="74">
        <f t="shared" ref="I38" si="47">D38*H38</f>
        <v>0</v>
      </c>
      <c r="J38" s="74">
        <f t="shared" ref="J38" si="48">G38+I38</f>
        <v>0</v>
      </c>
      <c r="K38" s="207"/>
      <c r="L38" s="214"/>
      <c r="M38" s="240">
        <v>28.6</v>
      </c>
      <c r="N38" s="245">
        <v>0.05</v>
      </c>
      <c r="O38" s="245">
        <v>0.05</v>
      </c>
    </row>
    <row r="39" spans="1:26" s="77" customFormat="1" ht="24" customHeight="1">
      <c r="A39" s="272">
        <f t="shared" ref="A39" si="49">A38+1</f>
        <v>27</v>
      </c>
      <c r="B39" s="192" t="s">
        <v>139</v>
      </c>
      <c r="C39" s="81" t="s">
        <v>319</v>
      </c>
      <c r="D39" s="205">
        <f t="shared" ref="D39" si="50">ROUNDUP(M39+(M39*(N39+O39)),0)</f>
        <v>83</v>
      </c>
      <c r="E39" s="82" t="s">
        <v>25</v>
      </c>
      <c r="F39" s="80"/>
      <c r="G39" s="75">
        <f t="shared" ref="G39" si="51">D39*F39</f>
        <v>0</v>
      </c>
      <c r="H39" s="75"/>
      <c r="I39" s="74">
        <f t="shared" ref="I39" si="52">D39*H39</f>
        <v>0</v>
      </c>
      <c r="J39" s="74">
        <f t="shared" ref="J39" si="53">G39+I39</f>
        <v>0</v>
      </c>
      <c r="K39" s="207"/>
      <c r="L39" s="214"/>
      <c r="M39" s="240">
        <v>74.7</v>
      </c>
      <c r="N39" s="245">
        <v>0.05</v>
      </c>
      <c r="O39" s="245">
        <v>0.05</v>
      </c>
    </row>
    <row r="40" spans="1:26" s="77" customFormat="1" ht="24" customHeight="1">
      <c r="A40" s="272">
        <f t="shared" ref="A40:A41" si="54">A39+1</f>
        <v>28</v>
      </c>
      <c r="B40" s="192" t="s">
        <v>140</v>
      </c>
      <c r="C40" s="81" t="s">
        <v>146</v>
      </c>
      <c r="D40" s="205">
        <f t="shared" ref="D40:D41" si="55">ROUNDUP(M40+(M40*(N40+O40)),0)</f>
        <v>10</v>
      </c>
      <c r="E40" s="82" t="s">
        <v>25</v>
      </c>
      <c r="F40" s="80"/>
      <c r="G40" s="75">
        <f t="shared" ref="G40:G41" si="56">D40*F40</f>
        <v>0</v>
      </c>
      <c r="H40" s="75"/>
      <c r="I40" s="74">
        <f t="shared" ref="I40:I41" si="57">D40*H40</f>
        <v>0</v>
      </c>
      <c r="J40" s="74">
        <f t="shared" ref="J40:J41" si="58">G40+I40</f>
        <v>0</v>
      </c>
      <c r="K40" s="207"/>
      <c r="L40" s="214"/>
      <c r="M40" s="240">
        <v>8.5399999999999991</v>
      </c>
      <c r="N40" s="245">
        <v>0.05</v>
      </c>
      <c r="O40" s="245">
        <v>0.05</v>
      </c>
    </row>
    <row r="41" spans="1:26" s="77" customFormat="1" ht="24" customHeight="1">
      <c r="A41" s="272">
        <f t="shared" si="54"/>
        <v>29</v>
      </c>
      <c r="B41" s="271" t="s">
        <v>73</v>
      </c>
      <c r="C41" s="81" t="s">
        <v>147</v>
      </c>
      <c r="D41" s="205">
        <f t="shared" si="55"/>
        <v>67</v>
      </c>
      <c r="E41" s="82" t="s">
        <v>24</v>
      </c>
      <c r="F41" s="80"/>
      <c r="G41" s="75">
        <f t="shared" si="56"/>
        <v>0</v>
      </c>
      <c r="H41" s="75"/>
      <c r="I41" s="74">
        <f t="shared" si="57"/>
        <v>0</v>
      </c>
      <c r="J41" s="74">
        <f t="shared" si="58"/>
        <v>0</v>
      </c>
      <c r="K41" s="207"/>
      <c r="L41" s="214"/>
      <c r="M41" s="240">
        <v>66.099999999999994</v>
      </c>
      <c r="N41" s="245">
        <v>0</v>
      </c>
      <c r="O41" s="245">
        <v>0</v>
      </c>
    </row>
    <row r="42" spans="1:26" s="77" customFormat="1" ht="24" customHeight="1">
      <c r="A42" s="272">
        <f t="shared" ref="A42" si="59">A41+1</f>
        <v>30</v>
      </c>
      <c r="B42" s="192" t="s">
        <v>141</v>
      </c>
      <c r="C42" s="81" t="s">
        <v>148</v>
      </c>
      <c r="D42" s="205">
        <f t="shared" ref="D42" si="60">ROUNDUP(M42+(M42*(N42+O42)),0)</f>
        <v>9</v>
      </c>
      <c r="E42" s="82" t="s">
        <v>24</v>
      </c>
      <c r="F42" s="80"/>
      <c r="G42" s="75">
        <f t="shared" ref="G42" si="61">D42*F42</f>
        <v>0</v>
      </c>
      <c r="H42" s="75"/>
      <c r="I42" s="74">
        <f t="shared" ref="I42" si="62">D42*H42</f>
        <v>0</v>
      </c>
      <c r="J42" s="74">
        <f t="shared" ref="J42" si="63">G42+I42</f>
        <v>0</v>
      </c>
      <c r="K42" s="207"/>
      <c r="L42" s="214"/>
      <c r="M42" s="240">
        <v>8.65</v>
      </c>
      <c r="N42" s="245">
        <v>0</v>
      </c>
      <c r="O42" s="245">
        <v>0</v>
      </c>
    </row>
    <row r="43" spans="1:26" s="77" customFormat="1" ht="24" customHeight="1">
      <c r="A43" s="272">
        <f t="shared" ref="A43" si="64">A42+1</f>
        <v>31</v>
      </c>
      <c r="B43" s="192" t="s">
        <v>142</v>
      </c>
      <c r="C43" s="81" t="s">
        <v>149</v>
      </c>
      <c r="D43" s="205">
        <f t="shared" ref="D43" si="65">ROUNDUP(M43+(M43*(N43+O43)),0)</f>
        <v>109</v>
      </c>
      <c r="E43" s="82" t="s">
        <v>24</v>
      </c>
      <c r="F43" s="80"/>
      <c r="G43" s="75">
        <f t="shared" ref="G43" si="66">D43*F43</f>
        <v>0</v>
      </c>
      <c r="H43" s="75"/>
      <c r="I43" s="74">
        <f t="shared" ref="I43" si="67">D43*H43</f>
        <v>0</v>
      </c>
      <c r="J43" s="74">
        <f t="shared" ref="J43" si="68">G43+I43</f>
        <v>0</v>
      </c>
      <c r="K43" s="207"/>
      <c r="L43" s="214"/>
      <c r="M43" s="240">
        <v>108.8</v>
      </c>
      <c r="N43" s="245">
        <v>0</v>
      </c>
      <c r="O43" s="245">
        <v>0</v>
      </c>
    </row>
    <row r="44" spans="1:26" s="77" customFormat="1" ht="24" customHeight="1">
      <c r="A44" s="82"/>
      <c r="B44" s="257" t="s">
        <v>43</v>
      </c>
      <c r="C44" s="81"/>
      <c r="D44" s="205"/>
      <c r="E44" s="82"/>
      <c r="F44" s="80"/>
      <c r="G44" s="75"/>
      <c r="H44" s="75"/>
      <c r="I44" s="74"/>
      <c r="J44" s="74"/>
      <c r="K44" s="207"/>
      <c r="L44" s="214"/>
      <c r="M44" s="240"/>
      <c r="N44" s="245"/>
      <c r="O44" s="245"/>
      <c r="P44" s="261" t="s">
        <v>57</v>
      </c>
      <c r="Q44" s="259" t="s">
        <v>63</v>
      </c>
      <c r="R44" s="259" t="s">
        <v>64</v>
      </c>
      <c r="S44" s="259" t="s">
        <v>65</v>
      </c>
      <c r="T44" s="259" t="s">
        <v>58</v>
      </c>
      <c r="U44" s="259" t="s">
        <v>46</v>
      </c>
      <c r="V44" s="259" t="s">
        <v>59</v>
      </c>
      <c r="W44" s="259" t="s">
        <v>60</v>
      </c>
      <c r="X44" s="259" t="s">
        <v>61</v>
      </c>
      <c r="Y44" s="259" t="s">
        <v>62</v>
      </c>
      <c r="Z44" s="259" t="s">
        <v>181</v>
      </c>
    </row>
    <row r="45" spans="1:26" s="77" customFormat="1" ht="24" customHeight="1">
      <c r="A45" s="272">
        <f>A43+1</f>
        <v>32</v>
      </c>
      <c r="B45" s="192" t="s">
        <v>153</v>
      </c>
      <c r="C45" s="81" t="s">
        <v>155</v>
      </c>
      <c r="D45" s="205">
        <f t="shared" ref="D45:D56" si="69">ROUNDUP(M45+(M45*(N45+O45)),0)</f>
        <v>1</v>
      </c>
      <c r="E45" s="82" t="s">
        <v>27</v>
      </c>
      <c r="F45" s="80"/>
      <c r="G45" s="75">
        <f t="shared" ref="G45:G56" si="70">D45*F45</f>
        <v>0</v>
      </c>
      <c r="H45" s="75"/>
      <c r="I45" s="74">
        <f t="shared" ref="I45:I56" si="71">D45*H45</f>
        <v>0</v>
      </c>
      <c r="J45" s="74">
        <f t="shared" ref="J45:J56" si="72">G45+I45</f>
        <v>0</v>
      </c>
      <c r="K45" s="207"/>
      <c r="L45" s="214"/>
      <c r="M45" s="240">
        <v>1</v>
      </c>
      <c r="N45" s="245">
        <v>0</v>
      </c>
      <c r="O45" s="245">
        <v>0</v>
      </c>
      <c r="P45" s="262">
        <f>S45*T45</f>
        <v>27427.5</v>
      </c>
      <c r="Q45" s="260">
        <v>1.1499999999999999</v>
      </c>
      <c r="R45" s="260">
        <v>2.65</v>
      </c>
      <c r="S45" s="260">
        <f t="shared" ref="S45:S56" si="73">Q45*R45</f>
        <v>3.0474999999999999</v>
      </c>
      <c r="T45" s="263">
        <v>9000</v>
      </c>
      <c r="U45" s="260"/>
      <c r="V45" s="260"/>
      <c r="W45" s="260"/>
      <c r="X45" s="260"/>
      <c r="Y45" s="260"/>
      <c r="Z45" s="260"/>
    </row>
    <row r="46" spans="1:26" s="77" customFormat="1" ht="24" customHeight="1">
      <c r="A46" s="272">
        <f t="shared" ref="A46:A57" si="74">A45+1</f>
        <v>33</v>
      </c>
      <c r="B46" s="192" t="s">
        <v>154</v>
      </c>
      <c r="C46" s="81" t="s">
        <v>156</v>
      </c>
      <c r="D46" s="205">
        <v>3</v>
      </c>
      <c r="E46" s="82" t="s">
        <v>27</v>
      </c>
      <c r="F46" s="80"/>
      <c r="G46" s="75">
        <f t="shared" ref="G46" si="75">D46*F46</f>
        <v>0</v>
      </c>
      <c r="H46" s="75"/>
      <c r="I46" s="74">
        <f t="shared" ref="I46" si="76">D46*H46</f>
        <v>0</v>
      </c>
      <c r="J46" s="74">
        <f t="shared" ref="J46" si="77">G46+I46</f>
        <v>0</v>
      </c>
      <c r="K46" s="207"/>
      <c r="L46" s="214"/>
      <c r="M46" s="240">
        <v>1</v>
      </c>
      <c r="N46" s="245">
        <v>0</v>
      </c>
      <c r="O46" s="245">
        <v>0</v>
      </c>
      <c r="P46" s="262">
        <f>S46*T46</f>
        <v>13713.75</v>
      </c>
      <c r="Q46" s="260">
        <v>1.1499999999999999</v>
      </c>
      <c r="R46" s="260">
        <v>2.65</v>
      </c>
      <c r="S46" s="260">
        <f t="shared" ref="S46" si="78">Q46*R46</f>
        <v>3.0474999999999999</v>
      </c>
      <c r="T46" s="263">
        <v>4500</v>
      </c>
      <c r="U46" s="260"/>
      <c r="V46" s="260"/>
      <c r="W46" s="260"/>
      <c r="X46" s="260"/>
      <c r="Y46" s="260"/>
      <c r="Z46" s="260"/>
    </row>
    <row r="47" spans="1:26" s="77" customFormat="1" ht="24" customHeight="1">
      <c r="A47" s="272">
        <f t="shared" si="74"/>
        <v>34</v>
      </c>
      <c r="B47" s="192" t="s">
        <v>54</v>
      </c>
      <c r="C47" s="81" t="s">
        <v>155</v>
      </c>
      <c r="D47" s="205">
        <v>1</v>
      </c>
      <c r="E47" s="82" t="s">
        <v>27</v>
      </c>
      <c r="F47" s="80"/>
      <c r="G47" s="75">
        <f t="shared" ref="G47:G50" si="79">D47*F47</f>
        <v>0</v>
      </c>
      <c r="H47" s="75"/>
      <c r="I47" s="74">
        <f t="shared" ref="I47:I50" si="80">D47*H47</f>
        <v>0</v>
      </c>
      <c r="J47" s="74">
        <f t="shared" ref="J47:J50" si="81">G47+I47</f>
        <v>0</v>
      </c>
      <c r="K47" s="207"/>
      <c r="L47" s="214"/>
      <c r="M47" s="240">
        <v>1</v>
      </c>
      <c r="N47" s="245">
        <v>0</v>
      </c>
      <c r="O47" s="245">
        <v>0</v>
      </c>
      <c r="P47" s="262">
        <f>S47*T47</f>
        <v>42929.999999999993</v>
      </c>
      <c r="Q47" s="260">
        <v>1.8</v>
      </c>
      <c r="R47" s="260">
        <v>2.65</v>
      </c>
      <c r="S47" s="260">
        <f t="shared" ref="S47" si="82">Q47*R47</f>
        <v>4.7699999999999996</v>
      </c>
      <c r="T47" s="263">
        <v>9000</v>
      </c>
      <c r="U47" s="260"/>
      <c r="V47" s="260"/>
      <c r="W47" s="260"/>
      <c r="X47" s="260"/>
      <c r="Y47" s="260"/>
      <c r="Z47" s="260"/>
    </row>
    <row r="48" spans="1:26" s="77" customFormat="1" ht="24" customHeight="1">
      <c r="A48" s="272">
        <f t="shared" si="74"/>
        <v>35</v>
      </c>
      <c r="B48" s="192" t="s">
        <v>312</v>
      </c>
      <c r="C48" s="81" t="s">
        <v>155</v>
      </c>
      <c r="D48" s="205">
        <f t="shared" ref="D48" si="83">ROUNDUP(M48+(M48*(N48+O48)),0)</f>
        <v>1</v>
      </c>
      <c r="E48" s="82" t="s">
        <v>27</v>
      </c>
      <c r="F48" s="80"/>
      <c r="G48" s="75">
        <f t="shared" si="79"/>
        <v>0</v>
      </c>
      <c r="H48" s="75"/>
      <c r="I48" s="74">
        <f t="shared" si="80"/>
        <v>0</v>
      </c>
      <c r="J48" s="74">
        <f t="shared" si="81"/>
        <v>0</v>
      </c>
      <c r="K48" s="207"/>
      <c r="L48" s="214"/>
      <c r="M48" s="240">
        <v>1</v>
      </c>
      <c r="N48" s="245">
        <v>0</v>
      </c>
      <c r="O48" s="245">
        <v>0</v>
      </c>
      <c r="P48" s="262">
        <f t="shared" ref="P48:P50" si="84">S48*T48</f>
        <v>0</v>
      </c>
      <c r="Q48" s="260"/>
      <c r="R48" s="260"/>
      <c r="S48" s="260"/>
      <c r="T48" s="263"/>
      <c r="U48" s="260"/>
      <c r="V48" s="260"/>
      <c r="W48" s="260"/>
      <c r="X48" s="260"/>
      <c r="Y48" s="260"/>
      <c r="Z48" s="260"/>
    </row>
    <row r="49" spans="1:26" s="77" customFormat="1" ht="24" customHeight="1">
      <c r="A49" s="272">
        <f t="shared" si="74"/>
        <v>36</v>
      </c>
      <c r="B49" s="192" t="s">
        <v>313</v>
      </c>
      <c r="C49" s="81" t="s">
        <v>156</v>
      </c>
      <c r="D49" s="205">
        <v>1</v>
      </c>
      <c r="E49" s="82" t="s">
        <v>27</v>
      </c>
      <c r="F49" s="80"/>
      <c r="G49" s="75">
        <f t="shared" si="79"/>
        <v>0</v>
      </c>
      <c r="H49" s="75"/>
      <c r="I49" s="74">
        <f t="shared" si="80"/>
        <v>0</v>
      </c>
      <c r="J49" s="74">
        <f t="shared" si="81"/>
        <v>0</v>
      </c>
      <c r="K49" s="207"/>
      <c r="L49" s="214"/>
      <c r="M49" s="240">
        <v>1</v>
      </c>
      <c r="N49" s="245">
        <v>0</v>
      </c>
      <c r="O49" s="245">
        <v>0</v>
      </c>
      <c r="P49" s="262">
        <f t="shared" si="84"/>
        <v>0</v>
      </c>
      <c r="Q49" s="260"/>
      <c r="R49" s="260"/>
      <c r="S49" s="260"/>
      <c r="T49" s="263"/>
      <c r="U49" s="260"/>
      <c r="V49" s="260"/>
      <c r="W49" s="260"/>
      <c r="X49" s="260"/>
      <c r="Y49" s="260"/>
      <c r="Z49" s="260"/>
    </row>
    <row r="50" spans="1:26" s="77" customFormat="1" ht="24" customHeight="1">
      <c r="A50" s="272">
        <f t="shared" si="74"/>
        <v>37</v>
      </c>
      <c r="B50" s="192" t="s">
        <v>314</v>
      </c>
      <c r="C50" s="81" t="s">
        <v>320</v>
      </c>
      <c r="D50" s="205">
        <v>2</v>
      </c>
      <c r="E50" s="82" t="s">
        <v>27</v>
      </c>
      <c r="F50" s="80"/>
      <c r="G50" s="75">
        <f t="shared" si="79"/>
        <v>0</v>
      </c>
      <c r="H50" s="75"/>
      <c r="I50" s="74">
        <f t="shared" si="80"/>
        <v>0</v>
      </c>
      <c r="J50" s="74">
        <f t="shared" si="81"/>
        <v>0</v>
      </c>
      <c r="K50" s="207"/>
      <c r="L50" s="214"/>
      <c r="M50" s="240">
        <v>3</v>
      </c>
      <c r="N50" s="245">
        <v>0</v>
      </c>
      <c r="O50" s="245">
        <v>0</v>
      </c>
      <c r="P50" s="262">
        <f t="shared" si="84"/>
        <v>0</v>
      </c>
      <c r="Q50" s="260"/>
      <c r="R50" s="260"/>
      <c r="S50" s="260"/>
      <c r="T50" s="263"/>
      <c r="U50" s="260"/>
      <c r="V50" s="260"/>
      <c r="W50" s="260"/>
      <c r="X50" s="260"/>
      <c r="Y50" s="260"/>
      <c r="Z50" s="260"/>
    </row>
    <row r="51" spans="1:26" s="77" customFormat="1" ht="24" customHeight="1">
      <c r="A51" s="272">
        <f t="shared" si="74"/>
        <v>38</v>
      </c>
      <c r="B51" s="192" t="s">
        <v>69</v>
      </c>
      <c r="C51" s="81" t="s">
        <v>320</v>
      </c>
      <c r="D51" s="205">
        <f t="shared" si="69"/>
        <v>2</v>
      </c>
      <c r="E51" s="82" t="s">
        <v>27</v>
      </c>
      <c r="F51" s="80"/>
      <c r="G51" s="75">
        <f t="shared" ref="G51" si="85">D51*F51</f>
        <v>0</v>
      </c>
      <c r="H51" s="75"/>
      <c r="I51" s="74">
        <f t="shared" ref="I51" si="86">D51*H51</f>
        <v>0</v>
      </c>
      <c r="J51" s="74">
        <f t="shared" ref="J51" si="87">G51+I51</f>
        <v>0</v>
      </c>
      <c r="K51" s="207"/>
      <c r="L51" s="214"/>
      <c r="M51" s="240">
        <v>2</v>
      </c>
      <c r="N51" s="245">
        <v>0</v>
      </c>
      <c r="O51" s="245">
        <v>0</v>
      </c>
      <c r="P51" s="262">
        <f>S51*T51</f>
        <v>42750</v>
      </c>
      <c r="Q51" s="260">
        <v>1.9</v>
      </c>
      <c r="R51" s="260">
        <v>2.5</v>
      </c>
      <c r="S51" s="260">
        <f t="shared" ref="S51" si="88">Q51*R51</f>
        <v>4.75</v>
      </c>
      <c r="T51" s="263">
        <v>9000</v>
      </c>
      <c r="U51" s="260"/>
      <c r="V51" s="260"/>
      <c r="W51" s="260"/>
      <c r="X51" s="260"/>
      <c r="Y51" s="260"/>
      <c r="Z51" s="260"/>
    </row>
    <row r="52" spans="1:26" s="77" customFormat="1" ht="24" customHeight="1">
      <c r="A52" s="272">
        <f t="shared" si="74"/>
        <v>39</v>
      </c>
      <c r="B52" s="192" t="s">
        <v>70</v>
      </c>
      <c r="C52" s="81" t="s">
        <v>320</v>
      </c>
      <c r="D52" s="205">
        <f t="shared" si="69"/>
        <v>2</v>
      </c>
      <c r="E52" s="82" t="s">
        <v>27</v>
      </c>
      <c r="F52" s="80"/>
      <c r="G52" s="75">
        <f t="shared" si="70"/>
        <v>0</v>
      </c>
      <c r="H52" s="75"/>
      <c r="I52" s="74">
        <f t="shared" si="71"/>
        <v>0</v>
      </c>
      <c r="J52" s="74">
        <f t="shared" si="72"/>
        <v>0</v>
      </c>
      <c r="K52" s="207"/>
      <c r="L52" s="214"/>
      <c r="M52" s="240">
        <v>2</v>
      </c>
      <c r="N52" s="245">
        <v>0</v>
      </c>
      <c r="O52" s="245">
        <v>0</v>
      </c>
      <c r="P52" s="262">
        <f>S52*T52</f>
        <v>33750</v>
      </c>
      <c r="Q52" s="260">
        <v>1.5</v>
      </c>
      <c r="R52" s="260">
        <v>2.5</v>
      </c>
      <c r="S52" s="260">
        <f t="shared" si="73"/>
        <v>3.75</v>
      </c>
      <c r="T52" s="263">
        <v>9000</v>
      </c>
      <c r="U52" s="260"/>
      <c r="V52" s="260"/>
      <c r="W52" s="260"/>
      <c r="X52" s="260"/>
      <c r="Y52" s="260"/>
      <c r="Z52" s="260"/>
    </row>
    <row r="53" spans="1:26" s="77" customFormat="1" ht="24" customHeight="1">
      <c r="A53" s="272">
        <f t="shared" si="74"/>
        <v>40</v>
      </c>
      <c r="B53" s="192" t="s">
        <v>157</v>
      </c>
      <c r="C53" s="81" t="s">
        <v>160</v>
      </c>
      <c r="D53" s="205">
        <f t="shared" si="69"/>
        <v>3</v>
      </c>
      <c r="E53" s="82" t="s">
        <v>27</v>
      </c>
      <c r="F53" s="80"/>
      <c r="G53" s="75">
        <f t="shared" si="70"/>
        <v>0</v>
      </c>
      <c r="H53" s="75"/>
      <c r="I53" s="74">
        <f t="shared" si="71"/>
        <v>0</v>
      </c>
      <c r="J53" s="74">
        <f t="shared" si="72"/>
        <v>0</v>
      </c>
      <c r="K53" s="207"/>
      <c r="L53" s="214"/>
      <c r="M53" s="240">
        <v>3</v>
      </c>
      <c r="N53" s="245">
        <v>0</v>
      </c>
      <c r="O53" s="245">
        <v>0</v>
      </c>
      <c r="P53" s="262">
        <f>SUM(T53:Z53)</f>
        <v>19010</v>
      </c>
      <c r="Q53" s="260">
        <v>1.1000000000000001</v>
      </c>
      <c r="R53" s="260">
        <v>2.5</v>
      </c>
      <c r="S53" s="260">
        <f t="shared" si="73"/>
        <v>2.75</v>
      </c>
      <c r="T53" s="260">
        <f>(Q53+R53*2)*650</f>
        <v>3964.9999999999995</v>
      </c>
      <c r="U53" s="260">
        <v>6500</v>
      </c>
      <c r="V53" s="260">
        <v>650</v>
      </c>
      <c r="W53" s="260">
        <f>150*4</f>
        <v>600</v>
      </c>
      <c r="X53" s="260">
        <f>150*2</f>
        <v>300</v>
      </c>
      <c r="Y53" s="260">
        <v>120</v>
      </c>
      <c r="Z53" s="260">
        <f>S53*2500</f>
        <v>6875</v>
      </c>
    </row>
    <row r="54" spans="1:26" s="77" customFormat="1" ht="24" customHeight="1">
      <c r="A54" s="272">
        <f t="shared" si="74"/>
        <v>41</v>
      </c>
      <c r="B54" s="192" t="s">
        <v>158</v>
      </c>
      <c r="C54" s="81" t="s">
        <v>160</v>
      </c>
      <c r="D54" s="205">
        <f t="shared" si="69"/>
        <v>1</v>
      </c>
      <c r="E54" s="82" t="s">
        <v>27</v>
      </c>
      <c r="F54" s="80"/>
      <c r="G54" s="75">
        <f t="shared" ref="G54" si="89">D54*F54</f>
        <v>0</v>
      </c>
      <c r="H54" s="75"/>
      <c r="I54" s="74">
        <f t="shared" ref="I54" si="90">D54*H54</f>
        <v>0</v>
      </c>
      <c r="J54" s="74">
        <f t="shared" ref="J54" si="91">G54+I54</f>
        <v>0</v>
      </c>
      <c r="K54" s="208"/>
      <c r="L54" s="214"/>
      <c r="M54" s="240">
        <v>1</v>
      </c>
      <c r="N54" s="245">
        <v>0</v>
      </c>
      <c r="O54" s="245">
        <v>0</v>
      </c>
      <c r="P54" s="262">
        <f>SUM(T54:Z54)</f>
        <v>15242.5</v>
      </c>
      <c r="Q54" s="260">
        <v>0.9</v>
      </c>
      <c r="R54" s="260">
        <v>2.25</v>
      </c>
      <c r="S54" s="260">
        <f t="shared" ref="S54" si="92">Q54*R54</f>
        <v>2.0249999999999999</v>
      </c>
      <c r="T54" s="260">
        <f>(Q54+R54*2)*650</f>
        <v>3510.0000000000005</v>
      </c>
      <c r="U54" s="260">
        <v>5000</v>
      </c>
      <c r="V54" s="260">
        <v>650</v>
      </c>
      <c r="W54" s="260">
        <f>150*4</f>
        <v>600</v>
      </c>
      <c r="X54" s="260">
        <f>150*2</f>
        <v>300</v>
      </c>
      <c r="Y54" s="260">
        <v>120</v>
      </c>
      <c r="Z54" s="260">
        <f>S54*2500</f>
        <v>5062.5</v>
      </c>
    </row>
    <row r="55" spans="1:26" s="77" customFormat="1" ht="24" customHeight="1">
      <c r="A55" s="272">
        <f t="shared" si="74"/>
        <v>42</v>
      </c>
      <c r="B55" s="192" t="s">
        <v>159</v>
      </c>
      <c r="C55" s="81" t="s">
        <v>160</v>
      </c>
      <c r="D55" s="205">
        <f t="shared" si="69"/>
        <v>1</v>
      </c>
      <c r="E55" s="82" t="s">
        <v>27</v>
      </c>
      <c r="F55" s="80"/>
      <c r="G55" s="75">
        <f t="shared" si="70"/>
        <v>0</v>
      </c>
      <c r="H55" s="75"/>
      <c r="I55" s="74">
        <f t="shared" si="71"/>
        <v>0</v>
      </c>
      <c r="J55" s="74">
        <f t="shared" si="72"/>
        <v>0</v>
      </c>
      <c r="K55" s="208"/>
      <c r="L55" s="214"/>
      <c r="M55" s="240">
        <v>1</v>
      </c>
      <c r="N55" s="245">
        <v>0</v>
      </c>
      <c r="O55" s="245">
        <v>0</v>
      </c>
      <c r="P55" s="262">
        <f>SUM(T55:Z55)</f>
        <v>20410</v>
      </c>
      <c r="Q55" s="260">
        <v>0.85</v>
      </c>
      <c r="R55" s="260">
        <v>2.2000000000000002</v>
      </c>
      <c r="S55" s="260">
        <f t="shared" si="73"/>
        <v>1.87</v>
      </c>
      <c r="T55" s="260">
        <f>(Q55*2+R55*2)*650</f>
        <v>3965.0000000000005</v>
      </c>
      <c r="U55" s="260">
        <v>4500</v>
      </c>
      <c r="V55" s="260">
        <v>650</v>
      </c>
      <c r="W55" s="260">
        <v>6500</v>
      </c>
      <c r="X55" s="260">
        <v>0</v>
      </c>
      <c r="Y55" s="260">
        <v>120</v>
      </c>
      <c r="Z55" s="260">
        <f>S55*2500</f>
        <v>4675</v>
      </c>
    </row>
    <row r="56" spans="1:26" s="77" customFormat="1" ht="24" customHeight="1">
      <c r="A56" s="272">
        <f t="shared" si="74"/>
        <v>43</v>
      </c>
      <c r="B56" s="192" t="s">
        <v>55</v>
      </c>
      <c r="C56" s="81" t="s">
        <v>161</v>
      </c>
      <c r="D56" s="205">
        <f t="shared" si="69"/>
        <v>2</v>
      </c>
      <c r="E56" s="82" t="s">
        <v>27</v>
      </c>
      <c r="F56" s="80"/>
      <c r="G56" s="75">
        <f t="shared" si="70"/>
        <v>0</v>
      </c>
      <c r="H56" s="75"/>
      <c r="I56" s="74">
        <f t="shared" si="71"/>
        <v>0</v>
      </c>
      <c r="J56" s="74">
        <f t="shared" si="72"/>
        <v>0</v>
      </c>
      <c r="K56" s="207"/>
      <c r="L56" s="214"/>
      <c r="M56" s="240">
        <v>2</v>
      </c>
      <c r="N56" s="245">
        <v>0</v>
      </c>
      <c r="O56" s="245">
        <v>0</v>
      </c>
      <c r="P56" s="262">
        <f>S56*T56</f>
        <v>5390</v>
      </c>
      <c r="Q56" s="260">
        <v>0.7</v>
      </c>
      <c r="R56" s="260">
        <v>2.2000000000000002</v>
      </c>
      <c r="S56" s="260">
        <f t="shared" si="73"/>
        <v>1.54</v>
      </c>
      <c r="T56" s="263">
        <v>3500</v>
      </c>
      <c r="U56" s="260"/>
      <c r="V56" s="260"/>
      <c r="W56" s="260"/>
      <c r="X56" s="260"/>
      <c r="Y56" s="260"/>
      <c r="Z56" s="260"/>
    </row>
    <row r="57" spans="1:26" s="77" customFormat="1" ht="24" customHeight="1">
      <c r="A57" s="272">
        <f t="shared" si="74"/>
        <v>44</v>
      </c>
      <c r="B57" s="271" t="s">
        <v>73</v>
      </c>
      <c r="C57" s="81" t="s">
        <v>162</v>
      </c>
      <c r="D57" s="205">
        <f t="shared" ref="D57" si="93">ROUNDUP(M57+(M57*(N57+O57)),0)</f>
        <v>41</v>
      </c>
      <c r="E57" s="82" t="s">
        <v>25</v>
      </c>
      <c r="F57" s="80"/>
      <c r="G57" s="75">
        <f t="shared" ref="G57" si="94">D57*F57</f>
        <v>0</v>
      </c>
      <c r="H57" s="75"/>
      <c r="I57" s="74">
        <f t="shared" ref="I57" si="95">D57*H57</f>
        <v>0</v>
      </c>
      <c r="J57" s="74">
        <f t="shared" ref="J57" si="96">G57+I57</f>
        <v>0</v>
      </c>
      <c r="K57" s="208"/>
      <c r="L57" s="214"/>
      <c r="M57" s="240">
        <v>40.5</v>
      </c>
      <c r="N57" s="245">
        <v>0</v>
      </c>
      <c r="O57" s="245">
        <v>0</v>
      </c>
      <c r="P57" s="262"/>
      <c r="Q57" s="260"/>
      <c r="R57" s="260"/>
      <c r="S57" s="260"/>
      <c r="T57" s="263"/>
      <c r="U57" s="260"/>
      <c r="V57" s="260"/>
      <c r="W57" s="260"/>
      <c r="X57" s="260"/>
      <c r="Y57" s="260"/>
      <c r="Z57" s="260"/>
    </row>
    <row r="58" spans="1:26" s="77" customFormat="1" ht="24" customHeight="1">
      <c r="A58" s="82"/>
      <c r="B58" s="257" t="s">
        <v>45</v>
      </c>
      <c r="C58" s="81"/>
      <c r="D58" s="205"/>
      <c r="E58" s="82"/>
      <c r="F58" s="80"/>
      <c r="G58" s="75"/>
      <c r="H58" s="75"/>
      <c r="I58" s="74"/>
      <c r="J58" s="74"/>
      <c r="K58" s="207"/>
      <c r="L58" s="214"/>
      <c r="M58" s="240"/>
      <c r="N58" s="245"/>
      <c r="O58" s="245"/>
    </row>
    <row r="59" spans="1:26" s="77" customFormat="1" ht="24" customHeight="1">
      <c r="A59" s="272">
        <f>A57+1</f>
        <v>45</v>
      </c>
      <c r="B59" s="192" t="s">
        <v>150</v>
      </c>
      <c r="C59" s="81"/>
      <c r="D59" s="205">
        <f t="shared" ref="D59:D61" si="97">ROUNDUP(M59+(M59*(N59+O59)),0)</f>
        <v>1024</v>
      </c>
      <c r="E59" s="82" t="s">
        <v>25</v>
      </c>
      <c r="F59" s="80"/>
      <c r="G59" s="75">
        <f t="shared" ref="G59:G61" si="98">D59*F59</f>
        <v>0</v>
      </c>
      <c r="H59" s="75"/>
      <c r="I59" s="74">
        <f t="shared" ref="I59:I61" si="99">D59*H59</f>
        <v>0</v>
      </c>
      <c r="J59" s="74">
        <f t="shared" ref="J59:J61" si="100">G59+I59</f>
        <v>0</v>
      </c>
      <c r="K59" s="207"/>
      <c r="L59" s="214"/>
      <c r="M59" s="240">
        <v>930.01</v>
      </c>
      <c r="N59" s="245">
        <v>0.05</v>
      </c>
      <c r="O59" s="245">
        <v>0.05</v>
      </c>
    </row>
    <row r="60" spans="1:26" s="77" customFormat="1" ht="24" customHeight="1">
      <c r="A60" s="272">
        <f t="shared" ref="A60:A61" si="101">A59+1</f>
        <v>46</v>
      </c>
      <c r="B60" s="192" t="s">
        <v>151</v>
      </c>
      <c r="C60" s="81"/>
      <c r="D60" s="205">
        <f t="shared" si="97"/>
        <v>591</v>
      </c>
      <c r="E60" s="82" t="s">
        <v>25</v>
      </c>
      <c r="F60" s="80"/>
      <c r="G60" s="75">
        <f t="shared" si="98"/>
        <v>0</v>
      </c>
      <c r="H60" s="75"/>
      <c r="I60" s="74">
        <f t="shared" si="99"/>
        <v>0</v>
      </c>
      <c r="J60" s="74">
        <f t="shared" si="100"/>
        <v>0</v>
      </c>
      <c r="K60" s="207"/>
      <c r="L60" s="214"/>
      <c r="M60" s="240">
        <v>537.13</v>
      </c>
      <c r="N60" s="245">
        <v>0.05</v>
      </c>
      <c r="O60" s="245">
        <v>0.05</v>
      </c>
    </row>
    <row r="61" spans="1:26" s="77" customFormat="1" ht="24" customHeight="1">
      <c r="A61" s="272">
        <f t="shared" si="101"/>
        <v>47</v>
      </c>
      <c r="B61" s="192" t="s">
        <v>152</v>
      </c>
      <c r="C61" s="81"/>
      <c r="D61" s="205">
        <f t="shared" si="97"/>
        <v>10</v>
      </c>
      <c r="E61" s="82" t="s">
        <v>25</v>
      </c>
      <c r="F61" s="80"/>
      <c r="G61" s="75">
        <f t="shared" si="98"/>
        <v>0</v>
      </c>
      <c r="H61" s="75"/>
      <c r="I61" s="74">
        <f t="shared" si="99"/>
        <v>0</v>
      </c>
      <c r="J61" s="74">
        <f t="shared" si="100"/>
        <v>0</v>
      </c>
      <c r="K61" s="207"/>
      <c r="L61" s="214"/>
      <c r="M61" s="240">
        <v>8.5399999999999991</v>
      </c>
      <c r="N61" s="245">
        <v>0.05</v>
      </c>
      <c r="O61" s="245">
        <v>0.05</v>
      </c>
    </row>
    <row r="62" spans="1:26" s="77" customFormat="1" ht="24" customHeight="1">
      <c r="A62" s="82"/>
      <c r="B62" s="257" t="s">
        <v>56</v>
      </c>
      <c r="C62" s="81"/>
      <c r="D62" s="205"/>
      <c r="E62" s="82"/>
      <c r="F62" s="80"/>
      <c r="G62" s="75"/>
      <c r="H62" s="75"/>
      <c r="I62" s="74"/>
      <c r="J62" s="74"/>
      <c r="K62" s="207"/>
      <c r="L62" s="214"/>
      <c r="M62" s="240"/>
      <c r="N62" s="245"/>
      <c r="O62" s="245"/>
    </row>
    <row r="63" spans="1:26" s="77" customFormat="1" ht="24" customHeight="1">
      <c r="A63" s="272">
        <f>A61+1</f>
        <v>48</v>
      </c>
      <c r="B63" s="192" t="s">
        <v>164</v>
      </c>
      <c r="C63" s="81"/>
      <c r="D63" s="205">
        <f t="shared" ref="D63:D79" si="102">ROUNDUP(M63+(M63*(N63+O63)),0)</f>
        <v>1</v>
      </c>
      <c r="E63" s="82" t="s">
        <v>27</v>
      </c>
      <c r="F63" s="80"/>
      <c r="G63" s="75">
        <f t="shared" ref="G63:G79" si="103">D63*F63</f>
        <v>0</v>
      </c>
      <c r="H63" s="75"/>
      <c r="I63" s="74">
        <f t="shared" ref="I63:I79" si="104">D63*H63</f>
        <v>0</v>
      </c>
      <c r="J63" s="74">
        <f t="shared" ref="J63:J79" si="105">G63+I63</f>
        <v>0</v>
      </c>
      <c r="K63" s="208"/>
      <c r="L63" s="214"/>
      <c r="M63" s="240">
        <v>1</v>
      </c>
      <c r="N63" s="245">
        <v>0</v>
      </c>
      <c r="O63" s="245">
        <v>0</v>
      </c>
    </row>
    <row r="64" spans="1:26" s="77" customFormat="1" ht="24" customHeight="1">
      <c r="A64" s="272">
        <f t="shared" ref="A64:A79" si="106">A63+1</f>
        <v>49</v>
      </c>
      <c r="B64" s="192" t="s">
        <v>175</v>
      </c>
      <c r="C64" s="81"/>
      <c r="D64" s="205">
        <f t="shared" si="102"/>
        <v>1</v>
      </c>
      <c r="E64" s="82" t="s">
        <v>27</v>
      </c>
      <c r="F64" s="80"/>
      <c r="G64" s="75">
        <f t="shared" si="103"/>
        <v>0</v>
      </c>
      <c r="H64" s="75"/>
      <c r="I64" s="74">
        <f t="shared" si="104"/>
        <v>0</v>
      </c>
      <c r="J64" s="74">
        <f t="shared" si="105"/>
        <v>0</v>
      </c>
      <c r="K64" s="207"/>
      <c r="L64" s="214"/>
      <c r="M64" s="240">
        <v>1</v>
      </c>
      <c r="N64" s="245">
        <v>0</v>
      </c>
      <c r="O64" s="245">
        <v>0</v>
      </c>
    </row>
    <row r="65" spans="1:15" s="77" customFormat="1" ht="24" customHeight="1">
      <c r="A65" s="272">
        <f t="shared" si="106"/>
        <v>50</v>
      </c>
      <c r="B65" s="192" t="s">
        <v>170</v>
      </c>
      <c r="C65" s="81"/>
      <c r="D65" s="205">
        <f t="shared" si="102"/>
        <v>1</v>
      </c>
      <c r="E65" s="82" t="s">
        <v>27</v>
      </c>
      <c r="F65" s="80"/>
      <c r="G65" s="75">
        <f t="shared" ref="G65" si="107">D65*F65</f>
        <v>0</v>
      </c>
      <c r="H65" s="75"/>
      <c r="I65" s="74">
        <f t="shared" ref="I65" si="108">D65*H65</f>
        <v>0</v>
      </c>
      <c r="J65" s="74">
        <f t="shared" ref="J65" si="109">G65+I65</f>
        <v>0</v>
      </c>
      <c r="K65" s="207"/>
      <c r="L65" s="214"/>
      <c r="M65" s="240">
        <v>1</v>
      </c>
      <c r="N65" s="245">
        <v>0</v>
      </c>
      <c r="O65" s="245">
        <v>0</v>
      </c>
    </row>
    <row r="66" spans="1:15" s="77" customFormat="1" ht="24" customHeight="1">
      <c r="A66" s="272">
        <f t="shared" si="106"/>
        <v>51</v>
      </c>
      <c r="B66" s="192" t="s">
        <v>176</v>
      </c>
      <c r="C66" s="81"/>
      <c r="D66" s="205">
        <f t="shared" si="102"/>
        <v>2</v>
      </c>
      <c r="E66" s="82" t="s">
        <v>27</v>
      </c>
      <c r="F66" s="80"/>
      <c r="G66" s="75">
        <f t="shared" si="103"/>
        <v>0</v>
      </c>
      <c r="H66" s="75"/>
      <c r="I66" s="74">
        <f t="shared" si="104"/>
        <v>0</v>
      </c>
      <c r="J66" s="74">
        <f t="shared" si="105"/>
        <v>0</v>
      </c>
      <c r="K66" s="207"/>
      <c r="L66" s="214"/>
      <c r="M66" s="240">
        <v>2</v>
      </c>
      <c r="N66" s="245">
        <v>0</v>
      </c>
      <c r="O66" s="245">
        <v>0</v>
      </c>
    </row>
    <row r="67" spans="1:15" s="77" customFormat="1" ht="24" customHeight="1">
      <c r="A67" s="272">
        <f t="shared" si="106"/>
        <v>52</v>
      </c>
      <c r="B67" s="192" t="s">
        <v>172</v>
      </c>
      <c r="C67" s="81"/>
      <c r="D67" s="205">
        <f t="shared" si="102"/>
        <v>2</v>
      </c>
      <c r="E67" s="82" t="s">
        <v>27</v>
      </c>
      <c r="F67" s="80"/>
      <c r="G67" s="75">
        <f t="shared" si="103"/>
        <v>0</v>
      </c>
      <c r="H67" s="75"/>
      <c r="I67" s="74">
        <f t="shared" si="104"/>
        <v>0</v>
      </c>
      <c r="J67" s="74">
        <f t="shared" si="105"/>
        <v>0</v>
      </c>
      <c r="K67" s="207"/>
      <c r="L67" s="214"/>
      <c r="M67" s="240">
        <v>2</v>
      </c>
      <c r="N67" s="245">
        <v>0</v>
      </c>
      <c r="O67" s="245">
        <v>0</v>
      </c>
    </row>
    <row r="68" spans="1:15" s="77" customFormat="1" ht="24" customHeight="1">
      <c r="A68" s="272">
        <f t="shared" si="106"/>
        <v>53</v>
      </c>
      <c r="B68" s="192" t="s">
        <v>173</v>
      </c>
      <c r="C68" s="81"/>
      <c r="D68" s="205">
        <f t="shared" si="102"/>
        <v>2</v>
      </c>
      <c r="E68" s="82" t="s">
        <v>27</v>
      </c>
      <c r="F68" s="80"/>
      <c r="G68" s="75">
        <f t="shared" si="103"/>
        <v>0</v>
      </c>
      <c r="H68" s="75"/>
      <c r="I68" s="74">
        <f t="shared" si="104"/>
        <v>0</v>
      </c>
      <c r="J68" s="74">
        <f t="shared" si="105"/>
        <v>0</v>
      </c>
      <c r="K68" s="207"/>
      <c r="L68" s="214"/>
      <c r="M68" s="240">
        <v>2</v>
      </c>
      <c r="N68" s="245">
        <v>0</v>
      </c>
      <c r="O68" s="245">
        <v>0</v>
      </c>
    </row>
    <row r="69" spans="1:15" s="77" customFormat="1" ht="24" customHeight="1">
      <c r="A69" s="272">
        <f t="shared" si="106"/>
        <v>54</v>
      </c>
      <c r="B69" s="192" t="s">
        <v>171</v>
      </c>
      <c r="C69" s="81"/>
      <c r="D69" s="205">
        <f t="shared" si="102"/>
        <v>2</v>
      </c>
      <c r="E69" s="82" t="s">
        <v>27</v>
      </c>
      <c r="F69" s="80"/>
      <c r="G69" s="75">
        <f t="shared" si="103"/>
        <v>0</v>
      </c>
      <c r="H69" s="75"/>
      <c r="I69" s="74">
        <f t="shared" si="104"/>
        <v>0</v>
      </c>
      <c r="J69" s="74">
        <f t="shared" si="105"/>
        <v>0</v>
      </c>
      <c r="K69" s="207"/>
      <c r="L69" s="214"/>
      <c r="M69" s="240">
        <v>2</v>
      </c>
      <c r="N69" s="245">
        <v>0</v>
      </c>
      <c r="O69" s="245">
        <v>0</v>
      </c>
    </row>
    <row r="70" spans="1:15" s="77" customFormat="1" ht="24" customHeight="1">
      <c r="A70" s="272">
        <f t="shared" si="106"/>
        <v>55</v>
      </c>
      <c r="B70" s="192" t="s">
        <v>167</v>
      </c>
      <c r="C70" s="81"/>
      <c r="D70" s="205">
        <f t="shared" si="102"/>
        <v>1</v>
      </c>
      <c r="E70" s="82" t="s">
        <v>27</v>
      </c>
      <c r="F70" s="80"/>
      <c r="G70" s="75">
        <f t="shared" si="103"/>
        <v>0</v>
      </c>
      <c r="H70" s="75"/>
      <c r="I70" s="74">
        <f t="shared" si="104"/>
        <v>0</v>
      </c>
      <c r="J70" s="74">
        <f t="shared" si="105"/>
        <v>0</v>
      </c>
      <c r="K70" s="207"/>
      <c r="L70" s="214"/>
      <c r="M70" s="240">
        <v>1</v>
      </c>
      <c r="N70" s="245">
        <v>0</v>
      </c>
      <c r="O70" s="245">
        <v>0</v>
      </c>
    </row>
    <row r="71" spans="1:15" s="77" customFormat="1" ht="24" customHeight="1">
      <c r="A71" s="272">
        <f t="shared" si="106"/>
        <v>56</v>
      </c>
      <c r="B71" s="192" t="s">
        <v>168</v>
      </c>
      <c r="C71" s="81"/>
      <c r="D71" s="205">
        <f t="shared" ref="D71" si="110">ROUNDUP(M71+(M71*(N71+O71)),0)</f>
        <v>1</v>
      </c>
      <c r="E71" s="82" t="s">
        <v>27</v>
      </c>
      <c r="F71" s="80"/>
      <c r="G71" s="75">
        <f t="shared" ref="G71" si="111">D71*F71</f>
        <v>0</v>
      </c>
      <c r="H71" s="75"/>
      <c r="I71" s="74">
        <f t="shared" ref="I71" si="112">D71*H71</f>
        <v>0</v>
      </c>
      <c r="J71" s="74">
        <f t="shared" ref="J71" si="113">G71+I71</f>
        <v>0</v>
      </c>
      <c r="K71" s="207"/>
      <c r="L71" s="214"/>
      <c r="M71" s="240">
        <v>1</v>
      </c>
      <c r="N71" s="245">
        <v>0</v>
      </c>
      <c r="O71" s="245">
        <v>0</v>
      </c>
    </row>
    <row r="72" spans="1:15" s="77" customFormat="1" ht="24" customHeight="1">
      <c r="A72" s="272">
        <f t="shared" si="106"/>
        <v>57</v>
      </c>
      <c r="B72" s="192" t="s">
        <v>169</v>
      </c>
      <c r="C72" s="81"/>
      <c r="D72" s="205">
        <f t="shared" ref="D72" si="114">ROUNDUP(M72+(M72*(N72+O72)),0)</f>
        <v>1</v>
      </c>
      <c r="E72" s="82" t="s">
        <v>27</v>
      </c>
      <c r="F72" s="80"/>
      <c r="G72" s="75">
        <f t="shared" ref="G72" si="115">D72*F72</f>
        <v>0</v>
      </c>
      <c r="H72" s="75"/>
      <c r="I72" s="74">
        <f t="shared" ref="I72" si="116">D72*H72</f>
        <v>0</v>
      </c>
      <c r="J72" s="74">
        <f t="shared" ref="J72" si="117">G72+I72</f>
        <v>0</v>
      </c>
      <c r="K72" s="207"/>
      <c r="L72" s="214"/>
      <c r="M72" s="240">
        <v>1</v>
      </c>
      <c r="N72" s="245">
        <v>0</v>
      </c>
      <c r="O72" s="245">
        <v>0</v>
      </c>
    </row>
    <row r="73" spans="1:15" s="77" customFormat="1" ht="24" customHeight="1">
      <c r="A73" s="272">
        <f t="shared" si="106"/>
        <v>58</v>
      </c>
      <c r="B73" s="192" t="s">
        <v>166</v>
      </c>
      <c r="C73" s="81"/>
      <c r="D73" s="205">
        <f t="shared" si="102"/>
        <v>1</v>
      </c>
      <c r="E73" s="82" t="s">
        <v>27</v>
      </c>
      <c r="F73" s="80"/>
      <c r="G73" s="75">
        <f t="shared" si="103"/>
        <v>0</v>
      </c>
      <c r="H73" s="75"/>
      <c r="I73" s="74">
        <f t="shared" si="104"/>
        <v>0</v>
      </c>
      <c r="J73" s="74">
        <f t="shared" si="105"/>
        <v>0</v>
      </c>
      <c r="K73" s="207"/>
      <c r="L73" s="214"/>
      <c r="M73" s="240">
        <v>1</v>
      </c>
      <c r="N73" s="245">
        <v>0</v>
      </c>
      <c r="O73" s="245">
        <v>0</v>
      </c>
    </row>
    <row r="74" spans="1:15" s="77" customFormat="1" ht="24" customHeight="1">
      <c r="A74" s="272">
        <f t="shared" si="106"/>
        <v>59</v>
      </c>
      <c r="B74" s="192" t="s">
        <v>179</v>
      </c>
      <c r="C74" s="81"/>
      <c r="D74" s="205">
        <f t="shared" si="102"/>
        <v>1</v>
      </c>
      <c r="E74" s="82" t="s">
        <v>27</v>
      </c>
      <c r="F74" s="80"/>
      <c r="G74" s="75">
        <f t="shared" si="103"/>
        <v>0</v>
      </c>
      <c r="H74" s="75"/>
      <c r="I74" s="74">
        <f t="shared" si="104"/>
        <v>0</v>
      </c>
      <c r="J74" s="74">
        <f t="shared" si="105"/>
        <v>0</v>
      </c>
      <c r="K74" s="207"/>
      <c r="L74" s="214"/>
      <c r="M74" s="240">
        <v>1</v>
      </c>
      <c r="N74" s="245">
        <v>0</v>
      </c>
      <c r="O74" s="245">
        <v>0</v>
      </c>
    </row>
    <row r="75" spans="1:15" s="77" customFormat="1" ht="24" customHeight="1">
      <c r="A75" s="272">
        <f t="shared" si="106"/>
        <v>60</v>
      </c>
      <c r="B75" s="192" t="s">
        <v>178</v>
      </c>
      <c r="C75" s="81"/>
      <c r="D75" s="205">
        <f t="shared" si="102"/>
        <v>1</v>
      </c>
      <c r="E75" s="82" t="s">
        <v>27</v>
      </c>
      <c r="F75" s="80"/>
      <c r="G75" s="75">
        <f t="shared" si="103"/>
        <v>0</v>
      </c>
      <c r="H75" s="75"/>
      <c r="I75" s="74">
        <f t="shared" si="104"/>
        <v>0</v>
      </c>
      <c r="J75" s="74">
        <f t="shared" si="105"/>
        <v>0</v>
      </c>
      <c r="K75" s="207"/>
      <c r="L75" s="214"/>
      <c r="M75" s="240">
        <v>1</v>
      </c>
      <c r="N75" s="245">
        <v>0</v>
      </c>
      <c r="O75" s="245">
        <v>0</v>
      </c>
    </row>
    <row r="76" spans="1:15" s="77" customFormat="1" ht="24" customHeight="1">
      <c r="A76" s="272">
        <f t="shared" si="106"/>
        <v>61</v>
      </c>
      <c r="B76" s="192" t="s">
        <v>165</v>
      </c>
      <c r="C76" s="81"/>
      <c r="D76" s="205">
        <f t="shared" si="102"/>
        <v>4</v>
      </c>
      <c r="E76" s="82" t="s">
        <v>27</v>
      </c>
      <c r="F76" s="80"/>
      <c r="G76" s="75">
        <f t="shared" si="103"/>
        <v>0</v>
      </c>
      <c r="H76" s="75"/>
      <c r="I76" s="74">
        <f t="shared" si="104"/>
        <v>0</v>
      </c>
      <c r="J76" s="74">
        <f t="shared" si="105"/>
        <v>0</v>
      </c>
      <c r="K76" s="207"/>
      <c r="L76" s="214"/>
      <c r="M76" s="240">
        <f>M63+M73+M64+M65</f>
        <v>4</v>
      </c>
      <c r="N76" s="245">
        <v>0</v>
      </c>
      <c r="O76" s="245">
        <v>0</v>
      </c>
    </row>
    <row r="77" spans="1:15" s="77" customFormat="1" ht="24" customHeight="1">
      <c r="A77" s="272">
        <f t="shared" si="106"/>
        <v>62</v>
      </c>
      <c r="B77" s="192" t="s">
        <v>180</v>
      </c>
      <c r="C77" s="81"/>
      <c r="D77" s="205">
        <f t="shared" si="102"/>
        <v>2</v>
      </c>
      <c r="E77" s="82" t="s">
        <v>27</v>
      </c>
      <c r="F77" s="80"/>
      <c r="G77" s="75">
        <f t="shared" si="103"/>
        <v>0</v>
      </c>
      <c r="H77" s="75"/>
      <c r="I77" s="74">
        <f t="shared" si="104"/>
        <v>0</v>
      </c>
      <c r="J77" s="74">
        <f t="shared" si="105"/>
        <v>0</v>
      </c>
      <c r="K77" s="207"/>
      <c r="L77" s="214"/>
      <c r="M77" s="240">
        <v>2</v>
      </c>
      <c r="N77" s="245">
        <v>0</v>
      </c>
      <c r="O77" s="245">
        <v>0</v>
      </c>
    </row>
    <row r="78" spans="1:15" s="77" customFormat="1" ht="24" customHeight="1">
      <c r="A78" s="272">
        <f t="shared" si="106"/>
        <v>63</v>
      </c>
      <c r="B78" s="192" t="s">
        <v>174</v>
      </c>
      <c r="C78" s="81"/>
      <c r="D78" s="205">
        <f t="shared" ref="D78" si="118">ROUNDUP(M78+(M78*(N78+O78)),0)</f>
        <v>1</v>
      </c>
      <c r="E78" s="82" t="s">
        <v>27</v>
      </c>
      <c r="F78" s="80"/>
      <c r="G78" s="75">
        <f t="shared" ref="G78" si="119">D78*F78</f>
        <v>0</v>
      </c>
      <c r="H78" s="75"/>
      <c r="I78" s="74">
        <f t="shared" ref="I78" si="120">D78*H78</f>
        <v>0</v>
      </c>
      <c r="J78" s="74">
        <f t="shared" ref="J78" si="121">G78+I78</f>
        <v>0</v>
      </c>
      <c r="K78" s="207"/>
      <c r="L78" s="214"/>
      <c r="M78" s="240">
        <v>1</v>
      </c>
      <c r="N78" s="245">
        <v>0</v>
      </c>
      <c r="O78" s="245">
        <v>0</v>
      </c>
    </row>
    <row r="79" spans="1:15" s="77" customFormat="1" ht="24" customHeight="1">
      <c r="A79" s="272">
        <f t="shared" si="106"/>
        <v>64</v>
      </c>
      <c r="B79" s="192" t="s">
        <v>177</v>
      </c>
      <c r="C79" s="81"/>
      <c r="D79" s="205">
        <f t="shared" si="102"/>
        <v>1</v>
      </c>
      <c r="E79" s="82" t="s">
        <v>27</v>
      </c>
      <c r="F79" s="80"/>
      <c r="G79" s="75">
        <f t="shared" si="103"/>
        <v>0</v>
      </c>
      <c r="H79" s="75"/>
      <c r="I79" s="74">
        <f t="shared" si="104"/>
        <v>0</v>
      </c>
      <c r="J79" s="74">
        <f t="shared" si="105"/>
        <v>0</v>
      </c>
      <c r="K79" s="207"/>
      <c r="L79" s="214"/>
      <c r="M79" s="240">
        <v>1</v>
      </c>
      <c r="N79" s="245">
        <v>0</v>
      </c>
      <c r="O79" s="245">
        <v>0</v>
      </c>
    </row>
    <row r="80" spans="1:15" s="77" customFormat="1" ht="24" customHeight="1">
      <c r="A80" s="82"/>
      <c r="B80" s="257" t="s">
        <v>90</v>
      </c>
      <c r="C80" s="81"/>
      <c r="D80" s="205"/>
      <c r="E80" s="82"/>
      <c r="F80" s="80"/>
      <c r="G80" s="75"/>
      <c r="H80" s="75"/>
      <c r="I80" s="74"/>
      <c r="J80" s="74"/>
      <c r="K80" s="210"/>
      <c r="L80" s="214"/>
      <c r="M80" s="240"/>
      <c r="N80" s="245"/>
      <c r="O80" s="245"/>
    </row>
    <row r="81" spans="1:15" s="77" customFormat="1" ht="24" customHeight="1">
      <c r="A81" s="258"/>
      <c r="B81" s="257" t="s">
        <v>91</v>
      </c>
      <c r="C81" s="81"/>
      <c r="D81" s="205"/>
      <c r="E81" s="82"/>
      <c r="F81" s="80"/>
      <c r="G81" s="75"/>
      <c r="H81" s="75"/>
      <c r="I81" s="74"/>
      <c r="J81" s="74"/>
      <c r="K81" s="207"/>
      <c r="L81" s="214"/>
      <c r="M81" s="240"/>
      <c r="N81" s="245"/>
      <c r="O81" s="245"/>
    </row>
    <row r="82" spans="1:15" s="77" customFormat="1" ht="24" customHeight="1">
      <c r="A82" s="272">
        <f>A79+1</f>
        <v>65</v>
      </c>
      <c r="B82" s="192" t="s">
        <v>226</v>
      </c>
      <c r="C82" s="81"/>
      <c r="D82" s="205"/>
      <c r="E82" s="82"/>
      <c r="F82" s="80"/>
      <c r="G82" s="75"/>
      <c r="H82" s="75"/>
      <c r="I82" s="74"/>
      <c r="J82" s="74"/>
      <c r="K82" s="207"/>
      <c r="L82" s="214"/>
      <c r="M82" s="240"/>
      <c r="N82" s="245"/>
      <c r="O82" s="245"/>
    </row>
    <row r="83" spans="1:15" s="77" customFormat="1" ht="24" customHeight="1">
      <c r="A83" s="258"/>
      <c r="B83" s="271" t="s">
        <v>73</v>
      </c>
      <c r="C83" s="81" t="s">
        <v>227</v>
      </c>
      <c r="D83" s="205">
        <v>1</v>
      </c>
      <c r="E83" s="82" t="s">
        <v>71</v>
      </c>
      <c r="F83" s="80"/>
      <c r="G83" s="75">
        <f t="shared" ref="G83:G94" si="122">D83*F83</f>
        <v>0</v>
      </c>
      <c r="H83" s="75"/>
      <c r="I83" s="74">
        <f t="shared" ref="I83:I94" si="123">D83*H83</f>
        <v>0</v>
      </c>
      <c r="J83" s="74">
        <f t="shared" ref="J83:J94" si="124">G83+I83</f>
        <v>0</v>
      </c>
      <c r="K83" s="207"/>
      <c r="L83" s="214"/>
      <c r="M83" s="265"/>
      <c r="N83" s="245"/>
      <c r="O83" s="245"/>
    </row>
    <row r="84" spans="1:15" s="77" customFormat="1" ht="24" customHeight="1">
      <c r="A84" s="258"/>
      <c r="B84" s="271" t="s">
        <v>73</v>
      </c>
      <c r="C84" s="81" t="s">
        <v>228</v>
      </c>
      <c r="D84" s="205">
        <v>28</v>
      </c>
      <c r="E84" s="82" t="s">
        <v>71</v>
      </c>
      <c r="F84" s="80"/>
      <c r="G84" s="75">
        <f t="shared" si="122"/>
        <v>0</v>
      </c>
      <c r="H84" s="75"/>
      <c r="I84" s="74">
        <f t="shared" si="123"/>
        <v>0</v>
      </c>
      <c r="J84" s="74">
        <f t="shared" si="124"/>
        <v>0</v>
      </c>
      <c r="K84" s="207"/>
      <c r="L84" s="214"/>
      <c r="M84" s="240"/>
      <c r="N84" s="245"/>
      <c r="O84" s="245"/>
    </row>
    <row r="85" spans="1:15" s="77" customFormat="1" ht="24" customHeight="1">
      <c r="A85" s="272">
        <f>A82+1</f>
        <v>66</v>
      </c>
      <c r="B85" s="192" t="s">
        <v>229</v>
      </c>
      <c r="C85" s="81"/>
      <c r="D85" s="205"/>
      <c r="E85" s="82"/>
      <c r="F85" s="80"/>
      <c r="G85" s="75"/>
      <c r="H85" s="75"/>
      <c r="I85" s="74"/>
      <c r="J85" s="74"/>
      <c r="K85" s="207"/>
      <c r="L85" s="214"/>
      <c r="M85" s="240"/>
      <c r="N85" s="245"/>
      <c r="O85" s="245"/>
    </row>
    <row r="86" spans="1:15" s="77" customFormat="1" ht="24" customHeight="1">
      <c r="A86" s="272"/>
      <c r="B86" s="271" t="s">
        <v>73</v>
      </c>
      <c r="C86" s="81" t="s">
        <v>230</v>
      </c>
      <c r="D86" s="205">
        <v>1</v>
      </c>
      <c r="E86" s="82" t="s">
        <v>71</v>
      </c>
      <c r="F86" s="80"/>
      <c r="G86" s="75">
        <f t="shared" si="122"/>
        <v>0</v>
      </c>
      <c r="H86" s="75"/>
      <c r="I86" s="74">
        <f t="shared" si="123"/>
        <v>0</v>
      </c>
      <c r="J86" s="74">
        <f t="shared" si="124"/>
        <v>0</v>
      </c>
      <c r="K86" s="209"/>
      <c r="L86" s="214"/>
      <c r="M86" s="240"/>
      <c r="N86" s="245"/>
      <c r="O86" s="245"/>
    </row>
    <row r="87" spans="1:15" s="77" customFormat="1" ht="24" customHeight="1">
      <c r="A87" s="258"/>
      <c r="B87" s="271" t="s">
        <v>73</v>
      </c>
      <c r="C87" s="81" t="s">
        <v>228</v>
      </c>
      <c r="D87" s="205">
        <v>18</v>
      </c>
      <c r="E87" s="82" t="s">
        <v>71</v>
      </c>
      <c r="F87" s="80"/>
      <c r="G87" s="75">
        <f t="shared" si="122"/>
        <v>0</v>
      </c>
      <c r="H87" s="75"/>
      <c r="I87" s="74">
        <f t="shared" si="123"/>
        <v>0</v>
      </c>
      <c r="J87" s="74">
        <f t="shared" si="124"/>
        <v>0</v>
      </c>
      <c r="K87" s="209"/>
      <c r="L87" s="214"/>
      <c r="M87" s="240"/>
      <c r="N87" s="245"/>
      <c r="O87" s="245"/>
    </row>
    <row r="88" spans="1:15" s="77" customFormat="1" ht="24" customHeight="1">
      <c r="A88" s="258"/>
      <c r="B88" s="271" t="s">
        <v>73</v>
      </c>
      <c r="C88" s="81" t="s">
        <v>231</v>
      </c>
      <c r="D88" s="205">
        <v>18</v>
      </c>
      <c r="E88" s="82" t="s">
        <v>71</v>
      </c>
      <c r="F88" s="80"/>
      <c r="G88" s="75">
        <f t="shared" si="122"/>
        <v>0</v>
      </c>
      <c r="H88" s="75"/>
      <c r="I88" s="74">
        <f t="shared" si="123"/>
        <v>0</v>
      </c>
      <c r="J88" s="74">
        <f t="shared" si="124"/>
        <v>0</v>
      </c>
      <c r="K88" s="209"/>
      <c r="L88" s="214"/>
      <c r="M88" s="240"/>
      <c r="N88" s="245"/>
      <c r="O88" s="245"/>
    </row>
    <row r="89" spans="1:15" s="77" customFormat="1" ht="24" customHeight="1">
      <c r="A89" s="272">
        <f>A85+1</f>
        <v>67</v>
      </c>
      <c r="B89" s="192" t="s">
        <v>87</v>
      </c>
      <c r="C89" s="81"/>
      <c r="D89" s="205">
        <v>1</v>
      </c>
      <c r="E89" s="82" t="s">
        <v>72</v>
      </c>
      <c r="F89" s="80"/>
      <c r="G89" s="75">
        <f t="shared" si="122"/>
        <v>0</v>
      </c>
      <c r="H89" s="75"/>
      <c r="I89" s="74">
        <f t="shared" si="123"/>
        <v>0</v>
      </c>
      <c r="J89" s="74">
        <f t="shared" si="124"/>
        <v>0</v>
      </c>
      <c r="K89" s="207"/>
      <c r="L89" s="214"/>
      <c r="M89" s="240"/>
      <c r="N89" s="245"/>
      <c r="O89" s="245"/>
    </row>
    <row r="90" spans="1:15" s="77" customFormat="1" ht="24" customHeight="1">
      <c r="A90" s="258"/>
      <c r="B90" s="257" t="s">
        <v>67</v>
      </c>
      <c r="C90" s="81"/>
      <c r="D90" s="205"/>
      <c r="E90" s="82"/>
      <c r="F90" s="80"/>
      <c r="G90" s="75"/>
      <c r="H90" s="75"/>
      <c r="I90" s="74"/>
      <c r="J90" s="74"/>
      <c r="K90" s="207"/>
      <c r="L90" s="214"/>
      <c r="M90" s="240"/>
      <c r="N90" s="245"/>
      <c r="O90" s="245"/>
    </row>
    <row r="91" spans="1:15" s="77" customFormat="1" ht="24" customHeight="1">
      <c r="A91" s="272">
        <f>A89+1</f>
        <v>68</v>
      </c>
      <c r="B91" s="192" t="s">
        <v>92</v>
      </c>
      <c r="C91" s="81"/>
      <c r="D91" s="205"/>
      <c r="E91" s="82"/>
      <c r="F91" s="80"/>
      <c r="G91" s="75"/>
      <c r="H91" s="75"/>
      <c r="I91" s="74"/>
      <c r="J91" s="74"/>
      <c r="K91" s="207"/>
      <c r="L91" s="214"/>
      <c r="M91" s="240"/>
      <c r="N91" s="245"/>
      <c r="O91" s="245"/>
    </row>
    <row r="92" spans="1:15" s="77" customFormat="1" ht="24" customHeight="1">
      <c r="A92" s="258"/>
      <c r="B92" s="271" t="s">
        <v>73</v>
      </c>
      <c r="C92" s="81" t="s">
        <v>93</v>
      </c>
      <c r="D92" s="205">
        <v>2874.3999999999996</v>
      </c>
      <c r="E92" s="82" t="s">
        <v>77</v>
      </c>
      <c r="F92" s="80"/>
      <c r="G92" s="75">
        <f t="shared" si="122"/>
        <v>0</v>
      </c>
      <c r="H92" s="75"/>
      <c r="I92" s="74">
        <f t="shared" si="123"/>
        <v>0</v>
      </c>
      <c r="J92" s="74">
        <f t="shared" si="124"/>
        <v>0</v>
      </c>
      <c r="K92" s="207"/>
      <c r="L92" s="214"/>
      <c r="M92" s="240"/>
      <c r="N92" s="245"/>
      <c r="O92" s="245"/>
    </row>
    <row r="93" spans="1:15" s="77" customFormat="1" ht="24" customHeight="1">
      <c r="A93" s="258"/>
      <c r="B93" s="271" t="s">
        <v>73</v>
      </c>
      <c r="C93" s="81" t="s">
        <v>94</v>
      </c>
      <c r="D93" s="205">
        <v>2539.6</v>
      </c>
      <c r="E93" s="82" t="s">
        <v>77</v>
      </c>
      <c r="F93" s="80"/>
      <c r="G93" s="75">
        <f t="shared" si="122"/>
        <v>0</v>
      </c>
      <c r="H93" s="75"/>
      <c r="I93" s="74">
        <f t="shared" si="123"/>
        <v>0</v>
      </c>
      <c r="J93" s="74">
        <f t="shared" si="124"/>
        <v>0</v>
      </c>
      <c r="K93" s="207"/>
      <c r="L93" s="214"/>
      <c r="M93" s="240"/>
      <c r="N93" s="245"/>
      <c r="O93" s="245"/>
    </row>
    <row r="94" spans="1:15" s="77" customFormat="1" ht="24" customHeight="1">
      <c r="A94" s="258"/>
      <c r="B94" s="271" t="s">
        <v>73</v>
      </c>
      <c r="C94" s="81" t="s">
        <v>95</v>
      </c>
      <c r="D94" s="205">
        <v>400</v>
      </c>
      <c r="E94" s="82" t="s">
        <v>77</v>
      </c>
      <c r="F94" s="80"/>
      <c r="G94" s="75">
        <f t="shared" si="122"/>
        <v>0</v>
      </c>
      <c r="H94" s="75"/>
      <c r="I94" s="74">
        <f t="shared" si="123"/>
        <v>0</v>
      </c>
      <c r="J94" s="74">
        <f t="shared" si="124"/>
        <v>0</v>
      </c>
      <c r="K94" s="207"/>
      <c r="L94" s="214"/>
      <c r="M94" s="240"/>
      <c r="N94" s="245"/>
      <c r="O94" s="245"/>
    </row>
    <row r="95" spans="1:15" s="77" customFormat="1" ht="24" customHeight="1">
      <c r="A95" s="272">
        <f>A91+1</f>
        <v>69</v>
      </c>
      <c r="B95" s="192" t="s">
        <v>87</v>
      </c>
      <c r="C95" s="81"/>
      <c r="D95" s="205">
        <v>1</v>
      </c>
      <c r="E95" s="82" t="s">
        <v>72</v>
      </c>
      <c r="F95" s="80"/>
      <c r="G95" s="75">
        <f t="shared" ref="G95:G100" si="125">D95*F95</f>
        <v>0</v>
      </c>
      <c r="H95" s="75"/>
      <c r="I95" s="74">
        <f t="shared" ref="I95:I100" si="126">D95*H95</f>
        <v>0</v>
      </c>
      <c r="J95" s="74">
        <f t="shared" ref="J95:J100" si="127">G95+I95</f>
        <v>0</v>
      </c>
      <c r="K95" s="207"/>
      <c r="L95" s="214"/>
      <c r="M95" s="240"/>
      <c r="N95" s="245"/>
      <c r="O95" s="245"/>
    </row>
    <row r="96" spans="1:15" s="77" customFormat="1" ht="24" customHeight="1">
      <c r="A96" s="258"/>
      <c r="B96" s="257" t="s">
        <v>96</v>
      </c>
      <c r="C96" s="81"/>
      <c r="D96" s="205"/>
      <c r="E96" s="82"/>
      <c r="F96" s="80"/>
      <c r="G96" s="75"/>
      <c r="H96" s="75"/>
      <c r="I96" s="74"/>
      <c r="J96" s="74"/>
      <c r="K96" s="207"/>
      <c r="L96" s="214"/>
      <c r="M96" s="240"/>
      <c r="N96" s="245"/>
      <c r="O96" s="245"/>
    </row>
    <row r="97" spans="1:15" s="77" customFormat="1" ht="24" customHeight="1">
      <c r="A97" s="272">
        <f>A95+1</f>
        <v>70</v>
      </c>
      <c r="B97" s="192" t="s">
        <v>232</v>
      </c>
      <c r="C97" s="81"/>
      <c r="D97" s="205"/>
      <c r="E97" s="82"/>
      <c r="F97" s="80"/>
      <c r="G97" s="75"/>
      <c r="H97" s="75"/>
      <c r="I97" s="74"/>
      <c r="J97" s="74"/>
      <c r="K97" s="207"/>
      <c r="L97" s="214"/>
      <c r="M97" s="240"/>
      <c r="N97" s="245"/>
      <c r="O97" s="245"/>
    </row>
    <row r="98" spans="1:15" s="77" customFormat="1" ht="24" customHeight="1">
      <c r="A98" s="258"/>
      <c r="B98" s="271" t="s">
        <v>73</v>
      </c>
      <c r="C98" s="81" t="s">
        <v>233</v>
      </c>
      <c r="D98" s="205">
        <v>1574.1000000000001</v>
      </c>
      <c r="E98" s="82" t="s">
        <v>77</v>
      </c>
      <c r="F98" s="80"/>
      <c r="G98" s="75">
        <f t="shared" si="125"/>
        <v>0</v>
      </c>
      <c r="H98" s="75"/>
      <c r="I98" s="74">
        <f t="shared" si="126"/>
        <v>0</v>
      </c>
      <c r="J98" s="74">
        <f t="shared" si="127"/>
        <v>0</v>
      </c>
      <c r="K98" s="207"/>
      <c r="L98" s="214"/>
      <c r="M98" s="240"/>
      <c r="N98" s="245"/>
      <c r="O98" s="245"/>
    </row>
    <row r="99" spans="1:15" s="77" customFormat="1" ht="24" customHeight="1">
      <c r="A99" s="258"/>
      <c r="B99" s="271" t="s">
        <v>73</v>
      </c>
      <c r="C99" s="81" t="s">
        <v>234</v>
      </c>
      <c r="D99" s="205">
        <v>440.00000000000006</v>
      </c>
      <c r="E99" s="82" t="s">
        <v>77</v>
      </c>
      <c r="F99" s="80"/>
      <c r="G99" s="75">
        <f t="shared" si="125"/>
        <v>0</v>
      </c>
      <c r="H99" s="75"/>
      <c r="I99" s="74">
        <f t="shared" si="126"/>
        <v>0</v>
      </c>
      <c r="J99" s="74">
        <f t="shared" si="127"/>
        <v>0</v>
      </c>
      <c r="K99" s="207"/>
      <c r="L99" s="214"/>
      <c r="M99" s="240"/>
      <c r="N99" s="245"/>
      <c r="O99" s="245"/>
    </row>
    <row r="100" spans="1:15" s="77" customFormat="1" ht="24" customHeight="1">
      <c r="A100" s="272">
        <f>A97+1</f>
        <v>71</v>
      </c>
      <c r="B100" s="192" t="s">
        <v>97</v>
      </c>
      <c r="C100" s="81"/>
      <c r="D100" s="205">
        <v>1</v>
      </c>
      <c r="E100" s="82" t="s">
        <v>72</v>
      </c>
      <c r="F100" s="80"/>
      <c r="G100" s="75">
        <f t="shared" si="125"/>
        <v>0</v>
      </c>
      <c r="H100" s="75"/>
      <c r="I100" s="74">
        <f t="shared" si="126"/>
        <v>0</v>
      </c>
      <c r="J100" s="74">
        <f t="shared" si="127"/>
        <v>0</v>
      </c>
      <c r="K100" s="207"/>
      <c r="L100" s="214"/>
      <c r="M100" s="240"/>
      <c r="N100" s="245"/>
      <c r="O100" s="245"/>
    </row>
    <row r="101" spans="1:15" s="77" customFormat="1" ht="24" customHeight="1">
      <c r="A101" s="258"/>
      <c r="B101" s="257" t="s">
        <v>88</v>
      </c>
      <c r="C101" s="81"/>
      <c r="D101" s="205"/>
      <c r="E101" s="82"/>
      <c r="F101" s="80"/>
      <c r="G101" s="75"/>
      <c r="H101" s="75"/>
      <c r="I101" s="74"/>
      <c r="J101" s="74"/>
      <c r="K101" s="207"/>
      <c r="L101" s="214"/>
      <c r="M101" s="240"/>
      <c r="N101" s="245"/>
      <c r="O101" s="245"/>
    </row>
    <row r="102" spans="1:15" s="77" customFormat="1" ht="24" customHeight="1">
      <c r="A102" s="272">
        <f>A100+1</f>
        <v>72</v>
      </c>
      <c r="B102" s="192" t="s">
        <v>98</v>
      </c>
      <c r="C102" s="81"/>
      <c r="D102" s="205"/>
      <c r="E102" s="82"/>
      <c r="F102" s="80"/>
      <c r="G102" s="75"/>
      <c r="H102" s="75"/>
      <c r="I102" s="74"/>
      <c r="J102" s="74"/>
      <c r="K102" s="207"/>
      <c r="L102" s="214"/>
      <c r="M102" s="240"/>
      <c r="N102" s="245"/>
      <c r="O102" s="245"/>
    </row>
    <row r="103" spans="1:15" s="77" customFormat="1" ht="24" customHeight="1">
      <c r="A103" s="258"/>
      <c r="B103" s="271" t="s">
        <v>73</v>
      </c>
      <c r="C103" s="81" t="s">
        <v>235</v>
      </c>
      <c r="D103" s="205">
        <v>7</v>
      </c>
      <c r="E103" s="82" t="s">
        <v>74</v>
      </c>
      <c r="F103" s="80"/>
      <c r="G103" s="75">
        <f t="shared" ref="G103:G119" si="128">D103*F103</f>
        <v>0</v>
      </c>
      <c r="H103" s="75"/>
      <c r="I103" s="74">
        <f t="shared" ref="I103:I119" si="129">D103*H103</f>
        <v>0</v>
      </c>
      <c r="J103" s="74">
        <f t="shared" ref="J103:J119" si="130">G103+I103</f>
        <v>0</v>
      </c>
      <c r="K103" s="207"/>
      <c r="L103" s="214"/>
      <c r="M103" s="240"/>
      <c r="N103" s="245"/>
      <c r="O103" s="245"/>
    </row>
    <row r="104" spans="1:15" s="77" customFormat="1" ht="24" customHeight="1">
      <c r="A104" s="258"/>
      <c r="B104" s="271" t="s">
        <v>73</v>
      </c>
      <c r="C104" s="81" t="s">
        <v>236</v>
      </c>
      <c r="D104" s="205">
        <v>8</v>
      </c>
      <c r="E104" s="82" t="s">
        <v>74</v>
      </c>
      <c r="F104" s="80"/>
      <c r="G104" s="75">
        <f t="shared" si="128"/>
        <v>0</v>
      </c>
      <c r="H104" s="75"/>
      <c r="I104" s="74">
        <f t="shared" si="129"/>
        <v>0</v>
      </c>
      <c r="J104" s="74">
        <f t="shared" si="130"/>
        <v>0</v>
      </c>
      <c r="K104" s="207"/>
      <c r="L104" s="214"/>
      <c r="M104" s="240"/>
      <c r="N104" s="245"/>
      <c r="O104" s="245"/>
    </row>
    <row r="105" spans="1:15" s="77" customFormat="1" ht="24" customHeight="1">
      <c r="A105" s="258"/>
      <c r="B105" s="271" t="s">
        <v>73</v>
      </c>
      <c r="C105" s="81" t="s">
        <v>237</v>
      </c>
      <c r="D105" s="205">
        <v>7</v>
      </c>
      <c r="E105" s="82" t="s">
        <v>74</v>
      </c>
      <c r="F105" s="80"/>
      <c r="G105" s="75">
        <f t="shared" si="128"/>
        <v>0</v>
      </c>
      <c r="H105" s="75"/>
      <c r="I105" s="74">
        <f t="shared" si="129"/>
        <v>0</v>
      </c>
      <c r="J105" s="74">
        <f t="shared" si="130"/>
        <v>0</v>
      </c>
      <c r="K105" s="207"/>
      <c r="L105" s="214"/>
      <c r="M105" s="240"/>
      <c r="N105" s="245"/>
      <c r="O105" s="245"/>
    </row>
    <row r="106" spans="1:15" s="77" customFormat="1" ht="24" customHeight="1">
      <c r="A106" s="272">
        <f>A102+1</f>
        <v>73</v>
      </c>
      <c r="B106" s="192" t="s">
        <v>99</v>
      </c>
      <c r="C106" s="81"/>
      <c r="D106" s="205"/>
      <c r="E106" s="82"/>
      <c r="F106" s="80"/>
      <c r="G106" s="75"/>
      <c r="H106" s="75"/>
      <c r="I106" s="74"/>
      <c r="J106" s="74"/>
      <c r="K106" s="207"/>
      <c r="L106" s="214"/>
      <c r="M106" s="240"/>
      <c r="N106" s="245"/>
      <c r="O106" s="245"/>
    </row>
    <row r="107" spans="1:15" s="77" customFormat="1" ht="24" customHeight="1">
      <c r="A107" s="258"/>
      <c r="B107" s="271" t="s">
        <v>73</v>
      </c>
      <c r="C107" s="81" t="s">
        <v>238</v>
      </c>
      <c r="D107" s="205">
        <v>48</v>
      </c>
      <c r="E107" s="82" t="s">
        <v>74</v>
      </c>
      <c r="F107" s="80"/>
      <c r="G107" s="75">
        <f t="shared" ref="G107:G108" si="131">D107*F107</f>
        <v>0</v>
      </c>
      <c r="H107" s="75"/>
      <c r="I107" s="74">
        <f t="shared" ref="I107:I108" si="132">D107*H107</f>
        <v>0</v>
      </c>
      <c r="J107" s="74">
        <f t="shared" ref="J107:J108" si="133">G107+I107</f>
        <v>0</v>
      </c>
      <c r="K107" s="209"/>
      <c r="L107" s="214"/>
      <c r="M107" s="240"/>
      <c r="N107" s="245"/>
      <c r="O107" s="245"/>
    </row>
    <row r="108" spans="1:15" s="77" customFormat="1" ht="24" customHeight="1">
      <c r="A108" s="258"/>
      <c r="B108" s="271" t="s">
        <v>73</v>
      </c>
      <c r="C108" s="81" t="s">
        <v>239</v>
      </c>
      <c r="D108" s="205">
        <v>6</v>
      </c>
      <c r="E108" s="82" t="s">
        <v>74</v>
      </c>
      <c r="F108" s="80"/>
      <c r="G108" s="75">
        <f t="shared" si="131"/>
        <v>0</v>
      </c>
      <c r="H108" s="75"/>
      <c r="I108" s="74">
        <f t="shared" si="132"/>
        <v>0</v>
      </c>
      <c r="J108" s="74">
        <f t="shared" si="133"/>
        <v>0</v>
      </c>
      <c r="K108" s="209"/>
      <c r="L108" s="214"/>
      <c r="M108" s="240"/>
      <c r="N108" s="245"/>
      <c r="O108" s="245"/>
    </row>
    <row r="109" spans="1:15" s="77" customFormat="1" ht="24" customHeight="1">
      <c r="A109" s="258"/>
      <c r="B109" s="271" t="s">
        <v>73</v>
      </c>
      <c r="C109" s="81" t="s">
        <v>240</v>
      </c>
      <c r="D109" s="205">
        <v>5</v>
      </c>
      <c r="E109" s="82" t="s">
        <v>74</v>
      </c>
      <c r="F109" s="80"/>
      <c r="G109" s="75">
        <f t="shared" ref="G109" si="134">D109*F109</f>
        <v>0</v>
      </c>
      <c r="H109" s="75"/>
      <c r="I109" s="74">
        <f t="shared" ref="I109" si="135">D109*H109</f>
        <v>0</v>
      </c>
      <c r="J109" s="74">
        <f t="shared" ref="J109" si="136">G109+I109</f>
        <v>0</v>
      </c>
      <c r="K109" s="209"/>
      <c r="L109" s="214"/>
      <c r="M109" s="240"/>
      <c r="N109" s="245"/>
      <c r="O109" s="245"/>
    </row>
    <row r="110" spans="1:15" s="77" customFormat="1" ht="24" customHeight="1">
      <c r="A110" s="258"/>
      <c r="B110" s="271" t="s">
        <v>73</v>
      </c>
      <c r="C110" s="81" t="s">
        <v>241</v>
      </c>
      <c r="D110" s="205">
        <v>3</v>
      </c>
      <c r="E110" s="82" t="s">
        <v>74</v>
      </c>
      <c r="F110" s="80"/>
      <c r="G110" s="75">
        <f t="shared" si="128"/>
        <v>0</v>
      </c>
      <c r="H110" s="75"/>
      <c r="I110" s="74">
        <f t="shared" si="129"/>
        <v>0</v>
      </c>
      <c r="J110" s="74">
        <f t="shared" si="130"/>
        <v>0</v>
      </c>
      <c r="K110" s="209"/>
      <c r="L110" s="214"/>
      <c r="M110" s="240"/>
      <c r="N110" s="245"/>
      <c r="O110" s="245"/>
    </row>
    <row r="111" spans="1:15" s="77" customFormat="1" ht="24" customHeight="1">
      <c r="A111" s="272">
        <f>A106+1</f>
        <v>74</v>
      </c>
      <c r="B111" s="192" t="s">
        <v>87</v>
      </c>
      <c r="C111" s="81"/>
      <c r="D111" s="205">
        <v>1</v>
      </c>
      <c r="E111" s="82" t="s">
        <v>72</v>
      </c>
      <c r="F111" s="80"/>
      <c r="G111" s="75">
        <f t="shared" si="128"/>
        <v>0</v>
      </c>
      <c r="H111" s="75"/>
      <c r="I111" s="74">
        <f t="shared" si="129"/>
        <v>0</v>
      </c>
      <c r="J111" s="74">
        <f t="shared" si="130"/>
        <v>0</v>
      </c>
      <c r="K111" s="207"/>
      <c r="L111" s="214"/>
      <c r="M111" s="240"/>
      <c r="N111" s="245"/>
      <c r="O111" s="245"/>
    </row>
    <row r="112" spans="1:15" s="77" customFormat="1" ht="24" customHeight="1">
      <c r="A112" s="258"/>
      <c r="B112" s="257" t="s">
        <v>89</v>
      </c>
      <c r="C112" s="81"/>
      <c r="D112" s="205"/>
      <c r="E112" s="82"/>
      <c r="F112" s="80"/>
      <c r="G112" s="75"/>
      <c r="H112" s="75"/>
      <c r="I112" s="74"/>
      <c r="J112" s="74"/>
      <c r="K112" s="207"/>
      <c r="L112" s="214"/>
      <c r="M112" s="240"/>
      <c r="N112" s="245"/>
      <c r="O112" s="245"/>
    </row>
    <row r="113" spans="1:15" s="77" customFormat="1" ht="24" customHeight="1">
      <c r="A113" s="272">
        <f>A111+1</f>
        <v>75</v>
      </c>
      <c r="B113" s="192" t="s">
        <v>100</v>
      </c>
      <c r="C113" s="81"/>
      <c r="D113" s="205"/>
      <c r="E113" s="82"/>
      <c r="F113" s="80"/>
      <c r="G113" s="75"/>
      <c r="H113" s="75"/>
      <c r="I113" s="74"/>
      <c r="J113" s="74"/>
      <c r="K113" s="207"/>
      <c r="L113" s="214"/>
      <c r="M113" s="240"/>
      <c r="N113" s="245"/>
      <c r="O113" s="245"/>
    </row>
    <row r="114" spans="1:15" s="77" customFormat="1" ht="24" customHeight="1">
      <c r="A114" s="258"/>
      <c r="B114" s="271" t="s">
        <v>73</v>
      </c>
      <c r="C114" s="81" t="s">
        <v>323</v>
      </c>
      <c r="D114" s="205">
        <v>21</v>
      </c>
      <c r="E114" s="82" t="s">
        <v>74</v>
      </c>
      <c r="F114" s="80"/>
      <c r="G114" s="75">
        <f t="shared" ref="G114:G115" si="137">D114*F114</f>
        <v>0</v>
      </c>
      <c r="H114" s="75"/>
      <c r="I114" s="74">
        <f t="shared" ref="I114:I115" si="138">D114*H114</f>
        <v>0</v>
      </c>
      <c r="J114" s="74">
        <f t="shared" ref="J114:J115" si="139">G114+I114</f>
        <v>0</v>
      </c>
      <c r="K114" s="207"/>
      <c r="L114" s="214"/>
      <c r="M114" s="240"/>
      <c r="N114" s="245"/>
      <c r="O114" s="245"/>
    </row>
    <row r="115" spans="1:15" s="77" customFormat="1" ht="24" customHeight="1">
      <c r="A115" s="258"/>
      <c r="B115" s="271" t="s">
        <v>73</v>
      </c>
      <c r="C115" s="81" t="s">
        <v>324</v>
      </c>
      <c r="D115" s="205">
        <v>15</v>
      </c>
      <c r="E115" s="82" t="s">
        <v>74</v>
      </c>
      <c r="F115" s="80"/>
      <c r="G115" s="75">
        <f t="shared" si="137"/>
        <v>0</v>
      </c>
      <c r="H115" s="75"/>
      <c r="I115" s="74">
        <f t="shared" si="138"/>
        <v>0</v>
      </c>
      <c r="J115" s="74">
        <f t="shared" si="139"/>
        <v>0</v>
      </c>
      <c r="K115" s="207"/>
      <c r="L115" s="214"/>
      <c r="M115" s="240"/>
      <c r="N115" s="245"/>
      <c r="O115" s="245"/>
    </row>
    <row r="116" spans="1:15" s="77" customFormat="1" ht="24" customHeight="1">
      <c r="A116" s="258"/>
      <c r="B116" s="271" t="s">
        <v>73</v>
      </c>
      <c r="C116" s="81" t="s">
        <v>325</v>
      </c>
      <c r="D116" s="205">
        <v>32</v>
      </c>
      <c r="E116" s="82" t="s">
        <v>74</v>
      </c>
      <c r="F116" s="80"/>
      <c r="G116" s="75">
        <f t="shared" si="128"/>
        <v>0</v>
      </c>
      <c r="H116" s="75"/>
      <c r="I116" s="74">
        <f t="shared" si="129"/>
        <v>0</v>
      </c>
      <c r="J116" s="74">
        <f t="shared" si="130"/>
        <v>0</v>
      </c>
      <c r="K116" s="207"/>
      <c r="L116" s="214"/>
      <c r="M116" s="240"/>
      <c r="N116" s="245"/>
      <c r="O116" s="245"/>
    </row>
    <row r="117" spans="1:15" s="77" customFormat="1" ht="24" customHeight="1">
      <c r="A117" s="258"/>
      <c r="B117" s="271" t="s">
        <v>73</v>
      </c>
      <c r="C117" s="81" t="s">
        <v>326</v>
      </c>
      <c r="D117" s="205">
        <v>12</v>
      </c>
      <c r="E117" s="82" t="s">
        <v>74</v>
      </c>
      <c r="F117" s="80"/>
      <c r="G117" s="75">
        <f t="shared" si="128"/>
        <v>0</v>
      </c>
      <c r="H117" s="75"/>
      <c r="I117" s="74">
        <f t="shared" si="129"/>
        <v>0</v>
      </c>
      <c r="J117" s="74">
        <f t="shared" si="130"/>
        <v>0</v>
      </c>
      <c r="K117" s="207"/>
      <c r="L117" s="214"/>
      <c r="M117" s="240"/>
      <c r="N117" s="245"/>
      <c r="O117" s="245"/>
    </row>
    <row r="118" spans="1:15" s="77" customFormat="1" ht="24" customHeight="1">
      <c r="A118" s="258"/>
      <c r="B118" s="271" t="s">
        <v>73</v>
      </c>
      <c r="C118" s="81" t="s">
        <v>327</v>
      </c>
      <c r="D118" s="205">
        <v>3</v>
      </c>
      <c r="E118" s="82" t="s">
        <v>74</v>
      </c>
      <c r="F118" s="80"/>
      <c r="G118" s="75">
        <f t="shared" si="128"/>
        <v>0</v>
      </c>
      <c r="H118" s="75"/>
      <c r="I118" s="74">
        <f t="shared" si="129"/>
        <v>0</v>
      </c>
      <c r="J118" s="74">
        <f t="shared" si="130"/>
        <v>0</v>
      </c>
      <c r="K118" s="207"/>
      <c r="L118" s="214"/>
      <c r="M118" s="240"/>
      <c r="N118" s="245"/>
      <c r="O118" s="245"/>
    </row>
    <row r="119" spans="1:15" s="77" customFormat="1" ht="24" customHeight="1">
      <c r="A119" s="258"/>
      <c r="B119" s="271" t="s">
        <v>73</v>
      </c>
      <c r="C119" s="81" t="s">
        <v>322</v>
      </c>
      <c r="D119" s="205">
        <v>30</v>
      </c>
      <c r="E119" s="82" t="s">
        <v>74</v>
      </c>
      <c r="F119" s="80"/>
      <c r="G119" s="75">
        <f t="shared" si="128"/>
        <v>0</v>
      </c>
      <c r="H119" s="75"/>
      <c r="I119" s="74">
        <f t="shared" si="129"/>
        <v>0</v>
      </c>
      <c r="J119" s="74">
        <f t="shared" si="130"/>
        <v>0</v>
      </c>
      <c r="K119" s="207"/>
      <c r="L119" s="214"/>
      <c r="M119" s="240"/>
      <c r="N119" s="245"/>
      <c r="O119" s="245"/>
    </row>
    <row r="120" spans="1:15" s="77" customFormat="1" ht="24" customHeight="1">
      <c r="A120" s="258"/>
      <c r="B120" s="271" t="s">
        <v>73</v>
      </c>
      <c r="C120" s="81" t="s">
        <v>321</v>
      </c>
      <c r="D120" s="205">
        <v>3</v>
      </c>
      <c r="E120" s="82" t="s">
        <v>74</v>
      </c>
      <c r="F120" s="80"/>
      <c r="G120" s="75">
        <f t="shared" ref="G120:G135" si="140">D120*F120</f>
        <v>0</v>
      </c>
      <c r="H120" s="75"/>
      <c r="I120" s="74">
        <f t="shared" ref="I120:I135" si="141">D120*H120</f>
        <v>0</v>
      </c>
      <c r="J120" s="74">
        <f t="shared" ref="J120:J135" si="142">G120+I120</f>
        <v>0</v>
      </c>
      <c r="K120" s="207"/>
      <c r="L120" s="214"/>
      <c r="M120" s="240"/>
      <c r="N120" s="245"/>
      <c r="O120" s="245"/>
    </row>
    <row r="121" spans="1:15" s="77" customFormat="1" ht="24" customHeight="1">
      <c r="A121" s="258"/>
      <c r="B121" s="271" t="s">
        <v>73</v>
      </c>
      <c r="C121" s="81" t="s">
        <v>242</v>
      </c>
      <c r="D121" s="205">
        <v>6.1</v>
      </c>
      <c r="E121" s="82" t="s">
        <v>77</v>
      </c>
      <c r="F121" s="80"/>
      <c r="G121" s="75">
        <f t="shared" si="140"/>
        <v>0</v>
      </c>
      <c r="H121" s="75"/>
      <c r="I121" s="74">
        <f t="shared" si="141"/>
        <v>0</v>
      </c>
      <c r="J121" s="74">
        <f t="shared" si="142"/>
        <v>0</v>
      </c>
      <c r="K121" s="207"/>
      <c r="L121" s="214"/>
      <c r="M121" s="240"/>
      <c r="N121" s="245"/>
      <c r="O121" s="245"/>
    </row>
    <row r="122" spans="1:15" s="77" customFormat="1" ht="24" customHeight="1">
      <c r="A122" s="258"/>
      <c r="B122" s="271" t="s">
        <v>73</v>
      </c>
      <c r="C122" s="81" t="s">
        <v>243</v>
      </c>
      <c r="D122" s="205">
        <v>8</v>
      </c>
      <c r="E122" s="82" t="s">
        <v>74</v>
      </c>
      <c r="F122" s="80"/>
      <c r="G122" s="75">
        <f t="shared" si="140"/>
        <v>0</v>
      </c>
      <c r="H122" s="75"/>
      <c r="I122" s="74">
        <f t="shared" si="141"/>
        <v>0</v>
      </c>
      <c r="J122" s="74">
        <f t="shared" si="142"/>
        <v>0</v>
      </c>
      <c r="K122" s="207"/>
      <c r="L122" s="214"/>
      <c r="M122" s="240"/>
      <c r="N122" s="245"/>
      <c r="O122" s="245"/>
    </row>
    <row r="123" spans="1:15" s="77" customFormat="1" ht="24" customHeight="1">
      <c r="A123" s="258"/>
      <c r="B123" s="271"/>
      <c r="C123" s="81" t="s">
        <v>244</v>
      </c>
      <c r="D123" s="205"/>
      <c r="E123" s="82"/>
      <c r="F123" s="80"/>
      <c r="G123" s="75"/>
      <c r="H123" s="75"/>
      <c r="I123" s="74"/>
      <c r="J123" s="74"/>
      <c r="K123" s="207"/>
      <c r="L123" s="214"/>
      <c r="M123" s="240"/>
      <c r="N123" s="245"/>
      <c r="O123" s="245"/>
    </row>
    <row r="124" spans="1:15" s="77" customFormat="1" ht="24" customHeight="1">
      <c r="A124" s="258"/>
      <c r="B124" s="271" t="s">
        <v>73</v>
      </c>
      <c r="C124" s="81" t="s">
        <v>245</v>
      </c>
      <c r="D124" s="205">
        <v>4</v>
      </c>
      <c r="E124" s="82" t="s">
        <v>74</v>
      </c>
      <c r="F124" s="80"/>
      <c r="G124" s="75">
        <f t="shared" si="140"/>
        <v>0</v>
      </c>
      <c r="H124" s="75"/>
      <c r="I124" s="74">
        <f t="shared" si="141"/>
        <v>0</v>
      </c>
      <c r="J124" s="74">
        <f t="shared" si="142"/>
        <v>0</v>
      </c>
      <c r="K124" s="207"/>
      <c r="L124" s="214"/>
      <c r="M124" s="240"/>
      <c r="N124" s="245"/>
      <c r="O124" s="245"/>
    </row>
    <row r="125" spans="1:15" s="77" customFormat="1" ht="24" customHeight="1">
      <c r="A125" s="258"/>
      <c r="B125" s="271"/>
      <c r="C125" s="81" t="s">
        <v>244</v>
      </c>
      <c r="D125" s="205"/>
      <c r="E125" s="82"/>
      <c r="F125" s="80"/>
      <c r="G125" s="75"/>
      <c r="H125" s="75"/>
      <c r="I125" s="74"/>
      <c r="J125" s="74"/>
      <c r="K125" s="207"/>
      <c r="L125" s="214"/>
      <c r="M125" s="240"/>
      <c r="N125" s="245"/>
      <c r="O125" s="245"/>
    </row>
    <row r="126" spans="1:15" s="77" customFormat="1" ht="24" customHeight="1">
      <c r="A126" s="272">
        <f>A113+1</f>
        <v>76</v>
      </c>
      <c r="B126" s="192" t="s">
        <v>87</v>
      </c>
      <c r="C126" s="81"/>
      <c r="D126" s="205">
        <v>0</v>
      </c>
      <c r="E126" s="82" t="s">
        <v>72</v>
      </c>
      <c r="F126" s="80"/>
      <c r="G126" s="75">
        <f t="shared" si="140"/>
        <v>0</v>
      </c>
      <c r="H126" s="75"/>
      <c r="I126" s="74">
        <f t="shared" si="141"/>
        <v>0</v>
      </c>
      <c r="J126" s="74">
        <f t="shared" si="142"/>
        <v>0</v>
      </c>
      <c r="K126" s="207"/>
      <c r="L126" s="214"/>
      <c r="M126" s="240"/>
      <c r="N126" s="245"/>
      <c r="O126" s="245"/>
    </row>
    <row r="127" spans="1:15" s="77" customFormat="1" ht="24" customHeight="1">
      <c r="A127" s="258"/>
      <c r="B127" s="257" t="s">
        <v>246</v>
      </c>
      <c r="C127" s="81"/>
      <c r="D127" s="205"/>
      <c r="E127" s="82"/>
      <c r="F127" s="80"/>
      <c r="G127" s="75"/>
      <c r="H127" s="75"/>
      <c r="I127" s="74"/>
      <c r="J127" s="74"/>
      <c r="K127" s="207"/>
      <c r="L127" s="214"/>
      <c r="M127" s="240"/>
      <c r="N127" s="245"/>
      <c r="O127" s="245"/>
    </row>
    <row r="128" spans="1:15" s="77" customFormat="1" ht="24" customHeight="1">
      <c r="A128" s="272">
        <f>A126+1</f>
        <v>77</v>
      </c>
      <c r="B128" s="192" t="s">
        <v>247</v>
      </c>
      <c r="C128" s="81"/>
      <c r="D128" s="205"/>
      <c r="E128" s="82"/>
      <c r="F128" s="80"/>
      <c r="G128" s="75"/>
      <c r="H128" s="75"/>
      <c r="I128" s="74"/>
      <c r="J128" s="74"/>
      <c r="K128" s="207"/>
      <c r="L128" s="214"/>
      <c r="M128" s="240"/>
      <c r="N128" s="245"/>
      <c r="O128" s="245"/>
    </row>
    <row r="129" spans="1:15" s="77" customFormat="1" ht="24" customHeight="1">
      <c r="A129" s="258"/>
      <c r="B129" s="271" t="s">
        <v>73</v>
      </c>
      <c r="C129" s="81" t="s">
        <v>248</v>
      </c>
      <c r="D129" s="205">
        <v>1</v>
      </c>
      <c r="E129" s="82" t="s">
        <v>74</v>
      </c>
      <c r="F129" s="80"/>
      <c r="G129" s="75">
        <f t="shared" si="140"/>
        <v>0</v>
      </c>
      <c r="H129" s="75"/>
      <c r="I129" s="74">
        <f t="shared" si="141"/>
        <v>0</v>
      </c>
      <c r="J129" s="74">
        <f t="shared" si="142"/>
        <v>0</v>
      </c>
      <c r="K129" s="207"/>
      <c r="L129" s="214"/>
      <c r="M129" s="240"/>
      <c r="N129" s="245"/>
      <c r="O129" s="245"/>
    </row>
    <row r="130" spans="1:15" s="77" customFormat="1" ht="24" customHeight="1">
      <c r="A130" s="258"/>
      <c r="B130" s="271" t="s">
        <v>73</v>
      </c>
      <c r="C130" s="81" t="s">
        <v>249</v>
      </c>
      <c r="D130" s="205">
        <v>1</v>
      </c>
      <c r="E130" s="82" t="s">
        <v>74</v>
      </c>
      <c r="F130" s="80"/>
      <c r="G130" s="75">
        <f t="shared" si="140"/>
        <v>0</v>
      </c>
      <c r="H130" s="75"/>
      <c r="I130" s="74">
        <f t="shared" si="141"/>
        <v>0</v>
      </c>
      <c r="J130" s="74">
        <f t="shared" si="142"/>
        <v>0</v>
      </c>
      <c r="K130" s="207"/>
      <c r="L130" s="214"/>
      <c r="M130" s="240"/>
      <c r="N130" s="245"/>
      <c r="O130" s="245"/>
    </row>
    <row r="131" spans="1:15" s="77" customFormat="1" ht="24" customHeight="1">
      <c r="A131" s="258"/>
      <c r="B131" s="271" t="s">
        <v>73</v>
      </c>
      <c r="C131" s="81" t="s">
        <v>250</v>
      </c>
      <c r="D131" s="205">
        <v>17</v>
      </c>
      <c r="E131" s="82" t="s">
        <v>74</v>
      </c>
      <c r="F131" s="80"/>
      <c r="G131" s="75">
        <f t="shared" si="140"/>
        <v>0</v>
      </c>
      <c r="H131" s="75"/>
      <c r="I131" s="74">
        <f t="shared" si="141"/>
        <v>0</v>
      </c>
      <c r="J131" s="74">
        <f t="shared" si="142"/>
        <v>0</v>
      </c>
      <c r="K131" s="207"/>
      <c r="L131" s="214"/>
      <c r="M131" s="240"/>
      <c r="N131" s="245"/>
      <c r="O131" s="245"/>
    </row>
    <row r="132" spans="1:15" s="77" customFormat="1" ht="24" customHeight="1">
      <c r="A132" s="258"/>
      <c r="B132" s="271" t="s">
        <v>73</v>
      </c>
      <c r="C132" s="81" t="s">
        <v>251</v>
      </c>
      <c r="D132" s="205">
        <v>4</v>
      </c>
      <c r="E132" s="82" t="s">
        <v>74</v>
      </c>
      <c r="F132" s="80"/>
      <c r="G132" s="75">
        <f t="shared" si="140"/>
        <v>0</v>
      </c>
      <c r="H132" s="75"/>
      <c r="I132" s="74">
        <f t="shared" si="141"/>
        <v>0</v>
      </c>
      <c r="J132" s="74">
        <f t="shared" si="142"/>
        <v>0</v>
      </c>
      <c r="K132" s="207"/>
      <c r="L132" s="214"/>
      <c r="M132" s="240"/>
      <c r="N132" s="245"/>
      <c r="O132" s="245"/>
    </row>
    <row r="133" spans="1:15" s="77" customFormat="1" ht="24" customHeight="1">
      <c r="A133" s="272">
        <f>A128+1</f>
        <v>78</v>
      </c>
      <c r="B133" s="192" t="s">
        <v>252</v>
      </c>
      <c r="C133" s="81"/>
      <c r="D133" s="205"/>
      <c r="E133" s="82"/>
      <c r="F133" s="80"/>
      <c r="G133" s="75"/>
      <c r="H133" s="75"/>
      <c r="I133" s="74"/>
      <c r="J133" s="74"/>
      <c r="K133" s="207"/>
      <c r="L133" s="214"/>
      <c r="M133" s="240"/>
      <c r="N133" s="245"/>
      <c r="O133" s="245"/>
    </row>
    <row r="134" spans="1:15" s="77" customFormat="1" ht="24" customHeight="1">
      <c r="A134" s="258"/>
      <c r="B134" s="271" t="s">
        <v>73</v>
      </c>
      <c r="C134" s="81" t="s">
        <v>253</v>
      </c>
      <c r="D134" s="205">
        <v>595</v>
      </c>
      <c r="E134" s="82" t="s">
        <v>77</v>
      </c>
      <c r="F134" s="80"/>
      <c r="G134" s="75">
        <f t="shared" si="140"/>
        <v>0</v>
      </c>
      <c r="H134" s="75"/>
      <c r="I134" s="74">
        <f t="shared" si="141"/>
        <v>0</v>
      </c>
      <c r="J134" s="74">
        <f t="shared" si="142"/>
        <v>0</v>
      </c>
      <c r="K134" s="207"/>
      <c r="L134" s="214"/>
      <c r="M134" s="240"/>
      <c r="N134" s="245"/>
      <c r="O134" s="245"/>
    </row>
    <row r="135" spans="1:15" s="77" customFormat="1" ht="24" customHeight="1">
      <c r="A135" s="258"/>
      <c r="B135" s="271" t="s">
        <v>73</v>
      </c>
      <c r="C135" s="81" t="s">
        <v>254</v>
      </c>
      <c r="D135" s="205">
        <v>90</v>
      </c>
      <c r="E135" s="82" t="s">
        <v>77</v>
      </c>
      <c r="F135" s="80"/>
      <c r="G135" s="75">
        <f t="shared" si="140"/>
        <v>0</v>
      </c>
      <c r="H135" s="75"/>
      <c r="I135" s="74">
        <f t="shared" si="141"/>
        <v>0</v>
      </c>
      <c r="J135" s="74">
        <f t="shared" si="142"/>
        <v>0</v>
      </c>
      <c r="K135" s="207"/>
      <c r="L135" s="214"/>
      <c r="M135" s="240"/>
      <c r="N135" s="245"/>
      <c r="O135" s="245"/>
    </row>
    <row r="136" spans="1:15" s="77" customFormat="1" ht="24" customHeight="1">
      <c r="A136" s="272">
        <f>A133+1</f>
        <v>79</v>
      </c>
      <c r="B136" s="192" t="s">
        <v>255</v>
      </c>
      <c r="C136" s="81"/>
      <c r="D136" s="205"/>
      <c r="E136" s="82"/>
      <c r="F136" s="80"/>
      <c r="G136" s="75"/>
      <c r="H136" s="75"/>
      <c r="I136" s="74"/>
      <c r="J136" s="74"/>
      <c r="K136" s="207"/>
      <c r="L136" s="214"/>
      <c r="M136" s="240"/>
      <c r="N136" s="245"/>
      <c r="O136" s="245"/>
    </row>
    <row r="137" spans="1:15" s="77" customFormat="1" ht="24" customHeight="1">
      <c r="A137" s="258"/>
      <c r="B137" s="271" t="s">
        <v>73</v>
      </c>
      <c r="C137" s="81" t="s">
        <v>256</v>
      </c>
      <c r="D137" s="205">
        <v>632</v>
      </c>
      <c r="E137" s="82" t="s">
        <v>77</v>
      </c>
      <c r="F137" s="80"/>
      <c r="G137" s="75">
        <f t="shared" ref="G137:G213" si="143">D137*F137</f>
        <v>0</v>
      </c>
      <c r="H137" s="75"/>
      <c r="I137" s="74">
        <f t="shared" ref="I137:I141" si="144">D137*H137</f>
        <v>0</v>
      </c>
      <c r="J137" s="74">
        <f t="shared" ref="J137:J141" si="145">G137+I137</f>
        <v>0</v>
      </c>
      <c r="K137" s="207"/>
      <c r="L137" s="214"/>
      <c r="M137" s="240"/>
      <c r="N137" s="245"/>
      <c r="O137" s="245"/>
    </row>
    <row r="138" spans="1:15" s="77" customFormat="1" ht="24" customHeight="1">
      <c r="A138" s="272">
        <f>A136+1</f>
        <v>80</v>
      </c>
      <c r="B138" s="192" t="s">
        <v>87</v>
      </c>
      <c r="C138" s="81"/>
      <c r="D138" s="205">
        <v>1</v>
      </c>
      <c r="E138" s="82" t="s">
        <v>72</v>
      </c>
      <c r="F138" s="80"/>
      <c r="G138" s="75">
        <f t="shared" si="143"/>
        <v>0</v>
      </c>
      <c r="H138" s="75"/>
      <c r="I138" s="74">
        <f t="shared" si="144"/>
        <v>0</v>
      </c>
      <c r="J138" s="74">
        <f t="shared" si="145"/>
        <v>0</v>
      </c>
      <c r="K138" s="207"/>
      <c r="L138" s="214"/>
      <c r="M138" s="240"/>
      <c r="N138" s="245"/>
      <c r="O138" s="245"/>
    </row>
    <row r="139" spans="1:15" s="77" customFormat="1" ht="24" customHeight="1">
      <c r="A139" s="258"/>
      <c r="B139" s="257" t="s">
        <v>257</v>
      </c>
      <c r="C139" s="81"/>
      <c r="D139" s="205"/>
      <c r="E139" s="82"/>
      <c r="F139" s="80"/>
      <c r="G139" s="75"/>
      <c r="H139" s="75"/>
      <c r="I139" s="74"/>
      <c r="J139" s="74"/>
      <c r="K139" s="209"/>
      <c r="L139" s="214"/>
      <c r="M139" s="240"/>
      <c r="N139" s="245"/>
      <c r="O139" s="245"/>
    </row>
    <row r="140" spans="1:15" s="77" customFormat="1" ht="24" customHeight="1">
      <c r="A140" s="272">
        <f>A138+1</f>
        <v>81</v>
      </c>
      <c r="B140" s="192" t="s">
        <v>258</v>
      </c>
      <c r="C140" s="81"/>
      <c r="D140" s="205"/>
      <c r="E140" s="82"/>
      <c r="F140" s="80"/>
      <c r="G140" s="75"/>
      <c r="H140" s="75"/>
      <c r="I140" s="74"/>
      <c r="J140" s="74"/>
      <c r="K140" s="209"/>
      <c r="L140" s="214"/>
      <c r="M140" s="240"/>
      <c r="N140" s="245"/>
      <c r="O140" s="245"/>
    </row>
    <row r="141" spans="1:15" s="77" customFormat="1" ht="24" customHeight="1">
      <c r="A141" s="258"/>
      <c r="B141" s="271" t="s">
        <v>73</v>
      </c>
      <c r="C141" s="81" t="s">
        <v>259</v>
      </c>
      <c r="D141" s="205">
        <v>3</v>
      </c>
      <c r="E141" s="82" t="s">
        <v>74</v>
      </c>
      <c r="F141" s="80"/>
      <c r="G141" s="75">
        <f t="shared" si="143"/>
        <v>0</v>
      </c>
      <c r="H141" s="75"/>
      <c r="I141" s="74">
        <f t="shared" si="144"/>
        <v>0</v>
      </c>
      <c r="J141" s="74">
        <f t="shared" si="145"/>
        <v>0</v>
      </c>
      <c r="K141" s="207"/>
      <c r="L141" s="214"/>
      <c r="M141" s="240"/>
      <c r="N141" s="245"/>
      <c r="O141" s="245"/>
    </row>
    <row r="142" spans="1:15" s="77" customFormat="1" ht="24" customHeight="1">
      <c r="A142" s="258"/>
      <c r="B142" s="257" t="s">
        <v>260</v>
      </c>
      <c r="C142" s="81"/>
      <c r="D142" s="205"/>
      <c r="E142" s="82"/>
      <c r="F142" s="80"/>
      <c r="G142" s="75"/>
      <c r="H142" s="75"/>
      <c r="I142" s="74"/>
      <c r="J142" s="74"/>
      <c r="K142" s="207"/>
      <c r="L142" s="214"/>
      <c r="M142" s="240"/>
      <c r="N142" s="245"/>
      <c r="O142" s="245"/>
    </row>
    <row r="143" spans="1:15" s="77" customFormat="1" ht="24" customHeight="1">
      <c r="A143" s="258"/>
      <c r="B143" s="257" t="s">
        <v>261</v>
      </c>
      <c r="C143" s="81"/>
      <c r="D143" s="205"/>
      <c r="E143" s="82"/>
      <c r="F143" s="80"/>
      <c r="G143" s="75"/>
      <c r="H143" s="75"/>
      <c r="I143" s="74"/>
      <c r="J143" s="74"/>
      <c r="K143" s="207"/>
      <c r="L143" s="214"/>
      <c r="M143" s="240"/>
      <c r="N143" s="245"/>
      <c r="O143" s="245"/>
    </row>
    <row r="144" spans="1:15" s="77" customFormat="1" ht="24" customHeight="1">
      <c r="A144" s="272">
        <f>A140+1</f>
        <v>82</v>
      </c>
      <c r="B144" s="192" t="s">
        <v>262</v>
      </c>
      <c r="C144" s="81"/>
      <c r="D144" s="205"/>
      <c r="E144" s="82"/>
      <c r="F144" s="80"/>
      <c r="G144" s="75"/>
      <c r="H144" s="75"/>
      <c r="I144" s="74"/>
      <c r="J144" s="74"/>
      <c r="K144" s="207"/>
      <c r="L144" s="214"/>
      <c r="M144" s="240"/>
      <c r="N144" s="245"/>
      <c r="O144" s="245"/>
    </row>
    <row r="145" spans="1:15" s="77" customFormat="1" ht="24" customHeight="1">
      <c r="A145" s="258"/>
      <c r="B145" s="271" t="s">
        <v>73</v>
      </c>
      <c r="C145" s="81" t="s">
        <v>263</v>
      </c>
      <c r="D145" s="205">
        <v>4</v>
      </c>
      <c r="E145" s="82" t="s">
        <v>74</v>
      </c>
      <c r="F145" s="80"/>
      <c r="G145" s="75">
        <f t="shared" si="143"/>
        <v>0</v>
      </c>
      <c r="H145" s="75"/>
      <c r="I145" s="74">
        <f t="shared" ref="I145:I146" si="146">D145*H145</f>
        <v>0</v>
      </c>
      <c r="J145" s="74">
        <f t="shared" ref="J145:J146" si="147">G145+I145</f>
        <v>0</v>
      </c>
      <c r="K145" s="207"/>
      <c r="L145" s="214"/>
      <c r="M145" s="240"/>
      <c r="N145" s="245"/>
      <c r="O145" s="245"/>
    </row>
    <row r="146" spans="1:15" s="77" customFormat="1" ht="24" customHeight="1">
      <c r="A146" s="258"/>
      <c r="B146" s="271" t="s">
        <v>73</v>
      </c>
      <c r="C146" s="282" t="s">
        <v>315</v>
      </c>
      <c r="D146" s="285">
        <v>3</v>
      </c>
      <c r="E146" s="283" t="s">
        <v>74</v>
      </c>
      <c r="F146" s="284"/>
      <c r="G146" s="75">
        <f t="shared" si="143"/>
        <v>0</v>
      </c>
      <c r="H146" s="75"/>
      <c r="I146" s="74">
        <f t="shared" si="146"/>
        <v>0</v>
      </c>
      <c r="J146" s="74">
        <f t="shared" si="147"/>
        <v>0</v>
      </c>
      <c r="K146" s="207"/>
      <c r="L146" s="214"/>
      <c r="M146" s="240"/>
      <c r="N146" s="245"/>
      <c r="O146" s="245"/>
    </row>
    <row r="147" spans="1:15" s="77" customFormat="1" ht="24" customHeight="1">
      <c r="A147" s="258"/>
      <c r="B147" s="257" t="s">
        <v>264</v>
      </c>
      <c r="C147" s="81"/>
      <c r="D147" s="205"/>
      <c r="E147" s="82"/>
      <c r="F147" s="80"/>
      <c r="G147" s="75"/>
      <c r="H147" s="75"/>
      <c r="I147" s="74"/>
      <c r="J147" s="74"/>
      <c r="K147" s="207"/>
      <c r="L147" s="214"/>
      <c r="M147" s="240"/>
      <c r="N147" s="245"/>
      <c r="O147" s="245"/>
    </row>
    <row r="148" spans="1:15" s="77" customFormat="1" ht="24" customHeight="1">
      <c r="A148" s="272">
        <f>A144+1</f>
        <v>83</v>
      </c>
      <c r="B148" s="192" t="s">
        <v>79</v>
      </c>
      <c r="C148" s="81"/>
      <c r="D148" s="205"/>
      <c r="E148" s="82"/>
      <c r="F148" s="80"/>
      <c r="G148" s="75"/>
      <c r="H148" s="75"/>
      <c r="I148" s="74"/>
      <c r="J148" s="74"/>
      <c r="K148" s="207"/>
      <c r="L148" s="214"/>
      <c r="M148" s="240"/>
      <c r="N148" s="245"/>
      <c r="O148" s="245"/>
    </row>
    <row r="149" spans="1:15" s="77" customFormat="1" ht="24" customHeight="1">
      <c r="A149" s="258"/>
      <c r="B149" s="271" t="s">
        <v>73</v>
      </c>
      <c r="C149" s="81" t="s">
        <v>265</v>
      </c>
      <c r="D149" s="205">
        <v>2</v>
      </c>
      <c r="E149" s="82" t="s">
        <v>74</v>
      </c>
      <c r="F149" s="80"/>
      <c r="G149" s="75">
        <f t="shared" si="143"/>
        <v>0</v>
      </c>
      <c r="H149" s="75"/>
      <c r="I149" s="74">
        <f t="shared" ref="I149:I154" si="148">D149*H149</f>
        <v>0</v>
      </c>
      <c r="J149" s="74">
        <f t="shared" ref="J149:J154" si="149">G149+I149</f>
        <v>0</v>
      </c>
      <c r="K149" s="207"/>
      <c r="L149" s="214"/>
      <c r="M149" s="240"/>
      <c r="N149" s="245"/>
      <c r="O149" s="245"/>
    </row>
    <row r="150" spans="1:15" s="77" customFormat="1" ht="24" customHeight="1">
      <c r="A150" s="258"/>
      <c r="B150" s="271" t="s">
        <v>73</v>
      </c>
      <c r="C150" s="81" t="s">
        <v>266</v>
      </c>
      <c r="D150" s="205">
        <v>1</v>
      </c>
      <c r="E150" s="82" t="s">
        <v>74</v>
      </c>
      <c r="F150" s="80"/>
      <c r="G150" s="75">
        <f t="shared" si="143"/>
        <v>0</v>
      </c>
      <c r="H150" s="75"/>
      <c r="I150" s="74">
        <f t="shared" si="148"/>
        <v>0</v>
      </c>
      <c r="J150" s="74">
        <f t="shared" si="149"/>
        <v>0</v>
      </c>
      <c r="K150" s="207"/>
      <c r="L150" s="214"/>
      <c r="M150" s="240"/>
      <c r="N150" s="245"/>
      <c r="O150" s="245"/>
    </row>
    <row r="151" spans="1:15" s="77" customFormat="1" ht="24" customHeight="1">
      <c r="A151" s="258"/>
      <c r="B151" s="271" t="s">
        <v>73</v>
      </c>
      <c r="C151" s="81" t="s">
        <v>267</v>
      </c>
      <c r="D151" s="205">
        <v>1</v>
      </c>
      <c r="E151" s="82" t="s">
        <v>74</v>
      </c>
      <c r="F151" s="80"/>
      <c r="G151" s="75">
        <f t="shared" si="143"/>
        <v>0</v>
      </c>
      <c r="H151" s="75"/>
      <c r="I151" s="74">
        <f t="shared" si="148"/>
        <v>0</v>
      </c>
      <c r="J151" s="74">
        <f t="shared" si="149"/>
        <v>0</v>
      </c>
      <c r="K151" s="207"/>
      <c r="L151" s="214"/>
      <c r="M151" s="240"/>
      <c r="N151" s="245"/>
      <c r="O151" s="245"/>
    </row>
    <row r="152" spans="1:15" s="77" customFormat="1" ht="24" customHeight="1">
      <c r="A152" s="258"/>
      <c r="B152" s="271" t="s">
        <v>73</v>
      </c>
      <c r="C152" s="81" t="s">
        <v>268</v>
      </c>
      <c r="D152" s="205">
        <v>1</v>
      </c>
      <c r="E152" s="82" t="s">
        <v>74</v>
      </c>
      <c r="F152" s="80"/>
      <c r="G152" s="75">
        <f t="shared" si="143"/>
        <v>0</v>
      </c>
      <c r="H152" s="75"/>
      <c r="I152" s="74">
        <f t="shared" si="148"/>
        <v>0</v>
      </c>
      <c r="J152" s="74">
        <f t="shared" si="149"/>
        <v>0</v>
      </c>
      <c r="K152" s="207"/>
      <c r="L152" s="214"/>
      <c r="M152" s="240"/>
      <c r="N152" s="245"/>
      <c r="O152" s="245"/>
    </row>
    <row r="153" spans="1:15" s="77" customFormat="1" ht="24" customHeight="1">
      <c r="A153" s="258"/>
      <c r="B153" s="271" t="s">
        <v>73</v>
      </c>
      <c r="C153" s="81" t="s">
        <v>269</v>
      </c>
      <c r="D153" s="205">
        <v>1</v>
      </c>
      <c r="E153" s="82" t="s">
        <v>74</v>
      </c>
      <c r="F153" s="80"/>
      <c r="G153" s="75">
        <f t="shared" si="143"/>
        <v>0</v>
      </c>
      <c r="H153" s="75"/>
      <c r="I153" s="74">
        <f t="shared" si="148"/>
        <v>0</v>
      </c>
      <c r="J153" s="74">
        <f t="shared" si="149"/>
        <v>0</v>
      </c>
      <c r="K153" s="207"/>
      <c r="L153" s="214"/>
      <c r="M153" s="240"/>
      <c r="N153" s="245"/>
      <c r="O153" s="245"/>
    </row>
    <row r="154" spans="1:15" s="77" customFormat="1" ht="24" customHeight="1">
      <c r="A154" s="258"/>
      <c r="B154" s="271" t="s">
        <v>73</v>
      </c>
      <c r="C154" s="81" t="s">
        <v>270</v>
      </c>
      <c r="D154" s="205">
        <v>1</v>
      </c>
      <c r="E154" s="82" t="s">
        <v>74</v>
      </c>
      <c r="F154" s="80"/>
      <c r="G154" s="75">
        <f t="shared" si="143"/>
        <v>0</v>
      </c>
      <c r="H154" s="75"/>
      <c r="I154" s="74">
        <f t="shared" si="148"/>
        <v>0</v>
      </c>
      <c r="J154" s="74">
        <f t="shared" si="149"/>
        <v>0</v>
      </c>
      <c r="K154" s="207"/>
      <c r="L154" s="214"/>
      <c r="M154" s="240"/>
      <c r="N154" s="245"/>
      <c r="O154" s="245"/>
    </row>
    <row r="155" spans="1:15" s="77" customFormat="1" ht="24" customHeight="1">
      <c r="A155" s="272">
        <f>A148+1</f>
        <v>84</v>
      </c>
      <c r="B155" s="192" t="s">
        <v>271</v>
      </c>
      <c r="C155" s="81"/>
      <c r="D155" s="205"/>
      <c r="E155" s="82"/>
      <c r="F155" s="80"/>
      <c r="G155" s="75"/>
      <c r="H155" s="75"/>
      <c r="I155" s="74"/>
      <c r="J155" s="74"/>
      <c r="K155" s="207"/>
      <c r="L155" s="214"/>
      <c r="M155" s="240"/>
      <c r="N155" s="245"/>
      <c r="O155" s="245"/>
    </row>
    <row r="156" spans="1:15" s="77" customFormat="1" ht="24" customHeight="1">
      <c r="A156" s="258"/>
      <c r="B156" s="271" t="s">
        <v>73</v>
      </c>
      <c r="C156" s="81" t="s">
        <v>272</v>
      </c>
      <c r="D156" s="205">
        <v>1</v>
      </c>
      <c r="E156" s="82" t="s">
        <v>74</v>
      </c>
      <c r="F156" s="80"/>
      <c r="G156" s="75">
        <f t="shared" si="143"/>
        <v>0</v>
      </c>
      <c r="H156" s="75"/>
      <c r="I156" s="74">
        <f t="shared" ref="I156:I157" si="150">D156*H156</f>
        <v>0</v>
      </c>
      <c r="J156" s="74">
        <f t="shared" ref="J156:J157" si="151">G156+I156</f>
        <v>0</v>
      </c>
      <c r="K156" s="207"/>
      <c r="L156" s="214"/>
      <c r="M156" s="240"/>
      <c r="N156" s="245"/>
      <c r="O156" s="245"/>
    </row>
    <row r="157" spans="1:15" s="77" customFormat="1" ht="24" customHeight="1">
      <c r="A157" s="272">
        <f>A155+1</f>
        <v>85</v>
      </c>
      <c r="B157" s="192" t="s">
        <v>273</v>
      </c>
      <c r="C157" s="81"/>
      <c r="D157" s="205">
        <v>8</v>
      </c>
      <c r="E157" s="82" t="s">
        <v>74</v>
      </c>
      <c r="F157" s="80"/>
      <c r="G157" s="75">
        <f t="shared" si="143"/>
        <v>0</v>
      </c>
      <c r="H157" s="75"/>
      <c r="I157" s="74">
        <f t="shared" si="150"/>
        <v>0</v>
      </c>
      <c r="J157" s="74">
        <f t="shared" si="151"/>
        <v>0</v>
      </c>
      <c r="K157" s="207"/>
      <c r="L157" s="214"/>
      <c r="M157" s="240"/>
      <c r="N157" s="245"/>
      <c r="O157" s="245"/>
    </row>
    <row r="158" spans="1:15" s="77" customFormat="1" ht="24" customHeight="1">
      <c r="A158" s="258"/>
      <c r="B158" s="257" t="s">
        <v>274</v>
      </c>
      <c r="C158" s="81"/>
      <c r="D158" s="205"/>
      <c r="E158" s="82"/>
      <c r="F158" s="80"/>
      <c r="G158" s="75"/>
      <c r="H158" s="75"/>
      <c r="I158" s="74"/>
      <c r="J158" s="74"/>
      <c r="K158" s="207"/>
      <c r="L158" s="214"/>
      <c r="M158" s="240"/>
      <c r="N158" s="245"/>
      <c r="O158" s="245"/>
    </row>
    <row r="159" spans="1:15" s="77" customFormat="1" ht="24" customHeight="1">
      <c r="A159" s="272">
        <f>A157+1</f>
        <v>86</v>
      </c>
      <c r="B159" s="192" t="s">
        <v>275</v>
      </c>
      <c r="C159" s="81"/>
      <c r="D159" s="205"/>
      <c r="E159" s="82"/>
      <c r="F159" s="80"/>
      <c r="G159" s="75"/>
      <c r="H159" s="75"/>
      <c r="I159" s="74"/>
      <c r="J159" s="74"/>
      <c r="K159" s="207"/>
      <c r="L159" s="214"/>
      <c r="M159" s="240"/>
      <c r="N159" s="245"/>
      <c r="O159" s="245"/>
    </row>
    <row r="160" spans="1:15" s="77" customFormat="1" ht="24" customHeight="1">
      <c r="A160" s="258"/>
      <c r="B160" s="271" t="s">
        <v>73</v>
      </c>
      <c r="C160" s="81" t="s">
        <v>276</v>
      </c>
      <c r="D160" s="205">
        <v>25</v>
      </c>
      <c r="E160" s="82" t="s">
        <v>77</v>
      </c>
      <c r="F160" s="80"/>
      <c r="G160" s="75">
        <f t="shared" si="143"/>
        <v>0</v>
      </c>
      <c r="H160" s="75"/>
      <c r="I160" s="74">
        <f t="shared" ref="I160:I165" si="152">D160*H160</f>
        <v>0</v>
      </c>
      <c r="J160" s="74">
        <f t="shared" ref="J160:J165" si="153">G160+I160</f>
        <v>0</v>
      </c>
      <c r="K160" s="207"/>
      <c r="L160" s="214"/>
      <c r="M160" s="240"/>
      <c r="N160" s="245"/>
      <c r="O160" s="245"/>
    </row>
    <row r="161" spans="1:15" s="77" customFormat="1" ht="24" customHeight="1">
      <c r="A161" s="258"/>
      <c r="B161" s="271" t="s">
        <v>73</v>
      </c>
      <c r="C161" s="81" t="s">
        <v>279</v>
      </c>
      <c r="D161" s="205">
        <v>82</v>
      </c>
      <c r="E161" s="82" t="s">
        <v>77</v>
      </c>
      <c r="F161" s="80"/>
      <c r="G161" s="75">
        <f t="shared" si="143"/>
        <v>0</v>
      </c>
      <c r="H161" s="75"/>
      <c r="I161" s="74">
        <f t="shared" si="152"/>
        <v>0</v>
      </c>
      <c r="J161" s="74">
        <f t="shared" si="153"/>
        <v>0</v>
      </c>
      <c r="K161" s="207"/>
      <c r="L161" s="214"/>
      <c r="M161" s="240"/>
      <c r="N161" s="245"/>
      <c r="O161" s="245"/>
    </row>
    <row r="162" spans="1:15" s="77" customFormat="1" ht="24" customHeight="1">
      <c r="A162" s="258"/>
      <c r="B162" s="271" t="s">
        <v>73</v>
      </c>
      <c r="C162" s="81" t="s">
        <v>280</v>
      </c>
      <c r="D162" s="205">
        <v>25</v>
      </c>
      <c r="E162" s="82" t="s">
        <v>77</v>
      </c>
      <c r="F162" s="80"/>
      <c r="G162" s="75">
        <f t="shared" si="143"/>
        <v>0</v>
      </c>
      <c r="H162" s="75"/>
      <c r="I162" s="74">
        <f t="shared" si="152"/>
        <v>0</v>
      </c>
      <c r="J162" s="74">
        <f t="shared" si="153"/>
        <v>0</v>
      </c>
      <c r="K162" s="207"/>
      <c r="L162" s="214"/>
      <c r="M162" s="240"/>
      <c r="N162" s="245"/>
      <c r="O162" s="245"/>
    </row>
    <row r="163" spans="1:15" s="77" customFormat="1" ht="24" customHeight="1">
      <c r="A163" s="258"/>
      <c r="B163" s="271" t="s">
        <v>73</v>
      </c>
      <c r="C163" s="81" t="s">
        <v>277</v>
      </c>
      <c r="D163" s="205">
        <v>82</v>
      </c>
      <c r="E163" s="82" t="s">
        <v>77</v>
      </c>
      <c r="F163" s="80"/>
      <c r="G163" s="75">
        <f t="shared" si="143"/>
        <v>0</v>
      </c>
      <c r="H163" s="75"/>
      <c r="I163" s="74">
        <f t="shared" si="152"/>
        <v>0</v>
      </c>
      <c r="J163" s="74">
        <f t="shared" si="153"/>
        <v>0</v>
      </c>
      <c r="K163" s="207"/>
      <c r="L163" s="214"/>
      <c r="M163" s="240"/>
      <c r="N163" s="245"/>
      <c r="O163" s="245"/>
    </row>
    <row r="164" spans="1:15" s="77" customFormat="1" ht="24" customHeight="1">
      <c r="A164" s="258"/>
      <c r="B164" s="271" t="s">
        <v>73</v>
      </c>
      <c r="C164" s="81" t="s">
        <v>278</v>
      </c>
      <c r="D164" s="205">
        <v>1</v>
      </c>
      <c r="E164" s="82" t="s">
        <v>72</v>
      </c>
      <c r="F164" s="80"/>
      <c r="G164" s="75">
        <f t="shared" si="143"/>
        <v>0</v>
      </c>
      <c r="H164" s="75"/>
      <c r="I164" s="74">
        <f t="shared" si="152"/>
        <v>0</v>
      </c>
      <c r="J164" s="74">
        <f t="shared" si="153"/>
        <v>0</v>
      </c>
      <c r="K164" s="207"/>
      <c r="L164" s="214"/>
      <c r="M164" s="240"/>
      <c r="N164" s="245"/>
      <c r="O164" s="245"/>
    </row>
    <row r="165" spans="1:15" s="77" customFormat="1" ht="24" customHeight="1">
      <c r="A165" s="258"/>
      <c r="B165" s="271" t="s">
        <v>73</v>
      </c>
      <c r="C165" s="81" t="s">
        <v>78</v>
      </c>
      <c r="D165" s="205">
        <v>1</v>
      </c>
      <c r="E165" s="82" t="s">
        <v>72</v>
      </c>
      <c r="F165" s="80"/>
      <c r="G165" s="75">
        <f t="shared" si="143"/>
        <v>0</v>
      </c>
      <c r="H165" s="75"/>
      <c r="I165" s="74">
        <f t="shared" si="152"/>
        <v>0</v>
      </c>
      <c r="J165" s="74">
        <f t="shared" si="153"/>
        <v>0</v>
      </c>
      <c r="K165" s="207"/>
      <c r="L165" s="214"/>
      <c r="M165" s="240"/>
      <c r="N165" s="245"/>
      <c r="O165" s="245"/>
    </row>
    <row r="166" spans="1:15" s="77" customFormat="1" ht="24" customHeight="1">
      <c r="A166" s="272">
        <f>A159+1</f>
        <v>87</v>
      </c>
      <c r="B166" s="192" t="s">
        <v>281</v>
      </c>
      <c r="C166" s="81"/>
      <c r="D166" s="205"/>
      <c r="E166" s="82"/>
      <c r="F166" s="80"/>
      <c r="G166" s="75"/>
      <c r="H166" s="75"/>
      <c r="I166" s="74"/>
      <c r="J166" s="74"/>
      <c r="K166" s="207"/>
      <c r="L166" s="214"/>
      <c r="M166" s="240"/>
      <c r="N166" s="245"/>
      <c r="O166" s="245"/>
    </row>
    <row r="167" spans="1:15" s="77" customFormat="1" ht="24" customHeight="1">
      <c r="A167" s="258"/>
      <c r="B167" s="271" t="s">
        <v>73</v>
      </c>
      <c r="C167" s="81" t="s">
        <v>276</v>
      </c>
      <c r="D167" s="205">
        <v>25</v>
      </c>
      <c r="E167" s="82" t="s">
        <v>77</v>
      </c>
      <c r="F167" s="80"/>
      <c r="G167" s="75">
        <f t="shared" si="143"/>
        <v>0</v>
      </c>
      <c r="H167" s="75"/>
      <c r="I167" s="74">
        <f t="shared" ref="I167:I171" si="154">D167*H167</f>
        <v>0</v>
      </c>
      <c r="J167" s="74">
        <f t="shared" ref="J167:J171" si="155">G167+I167</f>
        <v>0</v>
      </c>
      <c r="K167" s="207"/>
      <c r="L167" s="214"/>
      <c r="M167" s="240"/>
      <c r="N167" s="245"/>
      <c r="O167" s="245"/>
    </row>
    <row r="168" spans="1:15" s="77" customFormat="1" ht="24" customHeight="1">
      <c r="A168" s="258"/>
      <c r="B168" s="271" t="s">
        <v>73</v>
      </c>
      <c r="C168" s="81" t="s">
        <v>279</v>
      </c>
      <c r="D168" s="205">
        <v>82</v>
      </c>
      <c r="E168" s="82" t="s">
        <v>77</v>
      </c>
      <c r="F168" s="80"/>
      <c r="G168" s="75">
        <f t="shared" si="143"/>
        <v>0</v>
      </c>
      <c r="H168" s="75"/>
      <c r="I168" s="74">
        <f t="shared" si="154"/>
        <v>0</v>
      </c>
      <c r="J168" s="74">
        <f t="shared" si="155"/>
        <v>0</v>
      </c>
      <c r="K168" s="207"/>
      <c r="L168" s="214"/>
      <c r="M168" s="240"/>
      <c r="N168" s="245"/>
      <c r="O168" s="245"/>
    </row>
    <row r="169" spans="1:15" s="77" customFormat="1" ht="24" customHeight="1">
      <c r="A169" s="258"/>
      <c r="B169" s="271" t="s">
        <v>73</v>
      </c>
      <c r="C169" s="81" t="s">
        <v>280</v>
      </c>
      <c r="D169" s="205">
        <v>25</v>
      </c>
      <c r="E169" s="82" t="s">
        <v>77</v>
      </c>
      <c r="F169" s="80"/>
      <c r="G169" s="75">
        <f t="shared" si="143"/>
        <v>0</v>
      </c>
      <c r="H169" s="75"/>
      <c r="I169" s="74">
        <f t="shared" si="154"/>
        <v>0</v>
      </c>
      <c r="J169" s="74">
        <f t="shared" si="155"/>
        <v>0</v>
      </c>
      <c r="K169" s="207"/>
      <c r="L169" s="214"/>
      <c r="M169" s="240"/>
      <c r="N169" s="245"/>
      <c r="O169" s="245"/>
    </row>
    <row r="170" spans="1:15" s="77" customFormat="1" ht="24" customHeight="1">
      <c r="A170" s="258"/>
      <c r="B170" s="271" t="s">
        <v>73</v>
      </c>
      <c r="C170" s="81" t="s">
        <v>277</v>
      </c>
      <c r="D170" s="205">
        <v>82</v>
      </c>
      <c r="E170" s="82" t="s">
        <v>77</v>
      </c>
      <c r="F170" s="80"/>
      <c r="G170" s="75">
        <f t="shared" si="143"/>
        <v>0</v>
      </c>
      <c r="H170" s="75"/>
      <c r="I170" s="74">
        <f t="shared" si="154"/>
        <v>0</v>
      </c>
      <c r="J170" s="74">
        <f t="shared" si="155"/>
        <v>0</v>
      </c>
      <c r="K170" s="207"/>
      <c r="L170" s="214"/>
      <c r="M170" s="240"/>
      <c r="N170" s="245"/>
      <c r="O170" s="245"/>
    </row>
    <row r="171" spans="1:15" s="77" customFormat="1" ht="24" customHeight="1">
      <c r="A171" s="258"/>
      <c r="B171" s="271" t="s">
        <v>73</v>
      </c>
      <c r="C171" s="81" t="s">
        <v>282</v>
      </c>
      <c r="D171" s="205">
        <v>1</v>
      </c>
      <c r="E171" s="82" t="s">
        <v>72</v>
      </c>
      <c r="F171" s="80"/>
      <c r="G171" s="75">
        <f t="shared" si="143"/>
        <v>0</v>
      </c>
      <c r="H171" s="75"/>
      <c r="I171" s="74">
        <f t="shared" si="154"/>
        <v>0</v>
      </c>
      <c r="J171" s="74">
        <f t="shared" si="155"/>
        <v>0</v>
      </c>
      <c r="K171" s="207"/>
      <c r="L171" s="214"/>
      <c r="M171" s="240"/>
      <c r="N171" s="245"/>
      <c r="O171" s="245"/>
    </row>
    <row r="172" spans="1:15" s="77" customFormat="1" ht="24" customHeight="1">
      <c r="A172" s="272">
        <f>A166+1</f>
        <v>88</v>
      </c>
      <c r="B172" s="192" t="s">
        <v>283</v>
      </c>
      <c r="C172" s="81"/>
      <c r="D172" s="205"/>
      <c r="E172" s="82"/>
      <c r="F172" s="80"/>
      <c r="G172" s="75"/>
      <c r="H172" s="75"/>
      <c r="I172" s="74"/>
      <c r="J172" s="74"/>
      <c r="K172" s="207"/>
      <c r="L172" s="214"/>
      <c r="M172" s="240"/>
      <c r="N172" s="245"/>
      <c r="O172" s="245"/>
    </row>
    <row r="173" spans="1:15" s="77" customFormat="1" ht="24" customHeight="1">
      <c r="A173" s="258"/>
      <c r="B173" s="271" t="s">
        <v>73</v>
      </c>
      <c r="C173" s="81" t="s">
        <v>284</v>
      </c>
      <c r="D173" s="205">
        <v>60</v>
      </c>
      <c r="E173" s="82" t="s">
        <v>77</v>
      </c>
      <c r="F173" s="80"/>
      <c r="G173" s="75">
        <f t="shared" si="143"/>
        <v>0</v>
      </c>
      <c r="H173" s="75"/>
      <c r="I173" s="74">
        <f t="shared" ref="I173:I177" si="156">D173*H173</f>
        <v>0</v>
      </c>
      <c r="J173" s="74">
        <f t="shared" ref="J173:J177" si="157">G173+I173</f>
        <v>0</v>
      </c>
      <c r="K173" s="207"/>
      <c r="L173" s="214"/>
      <c r="M173" s="240"/>
      <c r="N173" s="245"/>
      <c r="O173" s="245"/>
    </row>
    <row r="174" spans="1:15" s="77" customFormat="1" ht="24" customHeight="1">
      <c r="A174" s="258"/>
      <c r="B174" s="271" t="s">
        <v>73</v>
      </c>
      <c r="C174" s="81" t="s">
        <v>285</v>
      </c>
      <c r="D174" s="205">
        <v>12</v>
      </c>
      <c r="E174" s="82" t="s">
        <v>77</v>
      </c>
      <c r="F174" s="80"/>
      <c r="G174" s="75">
        <f t="shared" si="143"/>
        <v>0</v>
      </c>
      <c r="H174" s="75"/>
      <c r="I174" s="74">
        <f t="shared" si="156"/>
        <v>0</v>
      </c>
      <c r="J174" s="74">
        <f t="shared" si="157"/>
        <v>0</v>
      </c>
      <c r="K174" s="207"/>
      <c r="L174" s="214"/>
      <c r="M174" s="240"/>
      <c r="N174" s="245"/>
      <c r="O174" s="245"/>
    </row>
    <row r="175" spans="1:15" s="77" customFormat="1" ht="24" customHeight="1">
      <c r="A175" s="258"/>
      <c r="B175" s="271" t="s">
        <v>73</v>
      </c>
      <c r="C175" s="81" t="s">
        <v>75</v>
      </c>
      <c r="D175" s="205">
        <v>1</v>
      </c>
      <c r="E175" s="82" t="s">
        <v>72</v>
      </c>
      <c r="F175" s="80"/>
      <c r="G175" s="75">
        <f t="shared" si="143"/>
        <v>0</v>
      </c>
      <c r="H175" s="75"/>
      <c r="I175" s="74">
        <f t="shared" si="156"/>
        <v>0</v>
      </c>
      <c r="J175" s="74">
        <f t="shared" si="157"/>
        <v>0</v>
      </c>
      <c r="K175" s="207"/>
      <c r="L175" s="214"/>
      <c r="M175" s="240"/>
      <c r="N175" s="245"/>
      <c r="O175" s="245"/>
    </row>
    <row r="176" spans="1:15" s="77" customFormat="1" ht="24" customHeight="1">
      <c r="A176" s="258"/>
      <c r="B176" s="271" t="s">
        <v>73</v>
      </c>
      <c r="C176" s="81" t="s">
        <v>286</v>
      </c>
      <c r="D176" s="205">
        <v>1</v>
      </c>
      <c r="E176" s="82" t="s">
        <v>72</v>
      </c>
      <c r="F176" s="80"/>
      <c r="G176" s="75">
        <f t="shared" si="143"/>
        <v>0</v>
      </c>
      <c r="H176" s="75"/>
      <c r="I176" s="74">
        <f t="shared" si="156"/>
        <v>0</v>
      </c>
      <c r="J176" s="74">
        <f t="shared" si="157"/>
        <v>0</v>
      </c>
      <c r="K176" s="207"/>
      <c r="L176" s="214"/>
      <c r="M176" s="240"/>
      <c r="N176" s="245"/>
      <c r="O176" s="245"/>
    </row>
    <row r="177" spans="1:15" s="77" customFormat="1" ht="24" customHeight="1">
      <c r="A177" s="258"/>
      <c r="B177" s="271" t="s">
        <v>73</v>
      </c>
      <c r="C177" s="81" t="s">
        <v>76</v>
      </c>
      <c r="D177" s="205">
        <v>1</v>
      </c>
      <c r="E177" s="82" t="s">
        <v>72</v>
      </c>
      <c r="F177" s="80"/>
      <c r="G177" s="75">
        <f t="shared" si="143"/>
        <v>0</v>
      </c>
      <c r="H177" s="75"/>
      <c r="I177" s="74">
        <f t="shared" si="156"/>
        <v>0</v>
      </c>
      <c r="J177" s="74">
        <f t="shared" si="157"/>
        <v>0</v>
      </c>
      <c r="K177" s="207"/>
      <c r="L177" s="214"/>
      <c r="M177" s="240"/>
      <c r="N177" s="245"/>
      <c r="O177" s="245"/>
    </row>
    <row r="178" spans="1:15" s="77" customFormat="1" ht="24" customHeight="1">
      <c r="A178" s="272">
        <f>A172+1</f>
        <v>89</v>
      </c>
      <c r="B178" s="192" t="s">
        <v>287</v>
      </c>
      <c r="C178" s="81"/>
      <c r="D178" s="205"/>
      <c r="E178" s="82"/>
      <c r="F178" s="80"/>
      <c r="G178" s="75"/>
      <c r="H178" s="75"/>
      <c r="I178" s="74"/>
      <c r="J178" s="74"/>
      <c r="K178" s="207"/>
      <c r="L178" s="214"/>
      <c r="M178" s="240"/>
      <c r="N178" s="245"/>
      <c r="O178" s="245"/>
    </row>
    <row r="179" spans="1:15" s="77" customFormat="1" ht="24" customHeight="1">
      <c r="A179" s="258"/>
      <c r="B179" s="271" t="s">
        <v>73</v>
      </c>
      <c r="C179" s="81" t="s">
        <v>284</v>
      </c>
      <c r="D179" s="205">
        <v>60</v>
      </c>
      <c r="E179" s="82" t="s">
        <v>77</v>
      </c>
      <c r="F179" s="80"/>
      <c r="G179" s="75">
        <f t="shared" si="143"/>
        <v>0</v>
      </c>
      <c r="H179" s="75"/>
      <c r="I179" s="74">
        <f t="shared" ref="I179:I181" si="158">D179*H179</f>
        <v>0</v>
      </c>
      <c r="J179" s="74">
        <f t="shared" ref="J179:J181" si="159">G179+I179</f>
        <v>0</v>
      </c>
      <c r="K179" s="207"/>
      <c r="L179" s="214"/>
      <c r="M179" s="240"/>
      <c r="N179" s="245"/>
      <c r="O179" s="245"/>
    </row>
    <row r="180" spans="1:15" s="77" customFormat="1" ht="24" customHeight="1">
      <c r="A180" s="258"/>
      <c r="B180" s="271" t="s">
        <v>73</v>
      </c>
      <c r="C180" s="81" t="s">
        <v>285</v>
      </c>
      <c r="D180" s="205">
        <v>12</v>
      </c>
      <c r="E180" s="82" t="s">
        <v>77</v>
      </c>
      <c r="F180" s="80"/>
      <c r="G180" s="75">
        <f t="shared" si="143"/>
        <v>0</v>
      </c>
      <c r="H180" s="75"/>
      <c r="I180" s="74">
        <f t="shared" si="158"/>
        <v>0</v>
      </c>
      <c r="J180" s="74">
        <f t="shared" si="159"/>
        <v>0</v>
      </c>
      <c r="K180" s="207"/>
      <c r="L180" s="214"/>
      <c r="M180" s="240"/>
      <c r="N180" s="245"/>
      <c r="O180" s="245"/>
    </row>
    <row r="181" spans="1:15" s="77" customFormat="1" ht="24" customHeight="1">
      <c r="A181" s="258"/>
      <c r="B181" s="271" t="s">
        <v>73</v>
      </c>
      <c r="C181" s="81" t="s">
        <v>282</v>
      </c>
      <c r="D181" s="205">
        <v>1</v>
      </c>
      <c r="E181" s="82" t="s">
        <v>72</v>
      </c>
      <c r="F181" s="80"/>
      <c r="G181" s="75">
        <f t="shared" si="143"/>
        <v>0</v>
      </c>
      <c r="H181" s="75"/>
      <c r="I181" s="74">
        <f t="shared" si="158"/>
        <v>0</v>
      </c>
      <c r="J181" s="74">
        <f t="shared" si="159"/>
        <v>0</v>
      </c>
      <c r="K181" s="207"/>
      <c r="L181" s="214"/>
      <c r="M181" s="240"/>
      <c r="N181" s="245"/>
      <c r="O181" s="245"/>
    </row>
    <row r="182" spans="1:15" s="77" customFormat="1" ht="24" customHeight="1">
      <c r="A182" s="258"/>
      <c r="B182" s="257" t="s">
        <v>80</v>
      </c>
      <c r="C182" s="81"/>
      <c r="D182" s="205"/>
      <c r="E182" s="82"/>
      <c r="F182" s="80"/>
      <c r="G182" s="75"/>
      <c r="H182" s="75"/>
      <c r="I182" s="74"/>
      <c r="J182" s="74"/>
      <c r="K182" s="207"/>
      <c r="L182" s="214"/>
      <c r="M182" s="240"/>
      <c r="N182" s="245"/>
      <c r="O182" s="245"/>
    </row>
    <row r="183" spans="1:15" s="77" customFormat="1" ht="24" customHeight="1">
      <c r="A183" s="272">
        <f>A178+1</f>
        <v>90</v>
      </c>
      <c r="B183" s="192" t="s">
        <v>288</v>
      </c>
      <c r="C183" s="81"/>
      <c r="D183" s="205"/>
      <c r="E183" s="82"/>
      <c r="F183" s="80"/>
      <c r="G183" s="75"/>
      <c r="H183" s="75"/>
      <c r="I183" s="74"/>
      <c r="J183" s="74"/>
      <c r="K183" s="207"/>
      <c r="L183" s="214"/>
      <c r="M183" s="240"/>
      <c r="N183" s="245"/>
      <c r="O183" s="245"/>
    </row>
    <row r="184" spans="1:15" s="77" customFormat="1" ht="24" customHeight="1">
      <c r="A184" s="258"/>
      <c r="B184" s="271" t="s">
        <v>73</v>
      </c>
      <c r="C184" s="81" t="s">
        <v>289</v>
      </c>
      <c r="D184" s="205">
        <v>380</v>
      </c>
      <c r="E184" s="82" t="s">
        <v>297</v>
      </c>
      <c r="F184" s="80"/>
      <c r="G184" s="75">
        <f t="shared" si="143"/>
        <v>0</v>
      </c>
      <c r="H184" s="75"/>
      <c r="I184" s="74">
        <f t="shared" ref="I184:I187" si="160">D184*H184</f>
        <v>0</v>
      </c>
      <c r="J184" s="74">
        <f t="shared" ref="J184:J187" si="161">G184+I184</f>
        <v>0</v>
      </c>
      <c r="K184" s="207"/>
      <c r="L184" s="214"/>
      <c r="M184" s="240"/>
      <c r="N184" s="245"/>
      <c r="O184" s="245"/>
    </row>
    <row r="185" spans="1:15" s="77" customFormat="1" ht="24" customHeight="1">
      <c r="A185" s="258"/>
      <c r="B185" s="271" t="s">
        <v>73</v>
      </c>
      <c r="C185" s="81" t="s">
        <v>290</v>
      </c>
      <c r="D185" s="279">
        <v>0</v>
      </c>
      <c r="E185" s="82" t="s">
        <v>297</v>
      </c>
      <c r="F185" s="80"/>
      <c r="G185" s="75">
        <f t="shared" si="143"/>
        <v>0</v>
      </c>
      <c r="H185" s="75"/>
      <c r="I185" s="74">
        <f t="shared" si="160"/>
        <v>0</v>
      </c>
      <c r="J185" s="74">
        <f t="shared" si="161"/>
        <v>0</v>
      </c>
      <c r="K185" s="207"/>
      <c r="L185" s="214"/>
      <c r="M185" s="240"/>
      <c r="N185" s="245"/>
      <c r="O185" s="245"/>
    </row>
    <row r="186" spans="1:15" s="77" customFormat="1" ht="24" customHeight="1">
      <c r="A186" s="258"/>
      <c r="B186" s="271" t="s">
        <v>73</v>
      </c>
      <c r="C186" s="81" t="s">
        <v>81</v>
      </c>
      <c r="D186" s="205">
        <v>1</v>
      </c>
      <c r="E186" s="82" t="s">
        <v>72</v>
      </c>
      <c r="F186" s="80"/>
      <c r="G186" s="75">
        <f t="shared" si="143"/>
        <v>0</v>
      </c>
      <c r="H186" s="75"/>
      <c r="I186" s="74">
        <f t="shared" si="160"/>
        <v>0</v>
      </c>
      <c r="J186" s="74">
        <f t="shared" si="161"/>
        <v>0</v>
      </c>
      <c r="K186" s="207"/>
      <c r="L186" s="214"/>
      <c r="M186" s="240"/>
      <c r="N186" s="245"/>
      <c r="O186" s="245"/>
    </row>
    <row r="187" spans="1:15" s="77" customFormat="1" ht="24" customHeight="1">
      <c r="A187" s="258"/>
      <c r="B187" s="271" t="s">
        <v>73</v>
      </c>
      <c r="C187" s="81" t="s">
        <v>66</v>
      </c>
      <c r="D187" s="205">
        <v>1</v>
      </c>
      <c r="E187" s="82" t="s">
        <v>72</v>
      </c>
      <c r="F187" s="80"/>
      <c r="G187" s="75">
        <f t="shared" si="143"/>
        <v>0</v>
      </c>
      <c r="H187" s="75"/>
      <c r="I187" s="74">
        <f t="shared" si="160"/>
        <v>0</v>
      </c>
      <c r="J187" s="74">
        <f t="shared" si="161"/>
        <v>0</v>
      </c>
      <c r="K187" s="207"/>
      <c r="L187" s="214"/>
      <c r="M187" s="240"/>
      <c r="N187" s="245"/>
      <c r="O187" s="245"/>
    </row>
    <row r="188" spans="1:15" s="77" customFormat="1" ht="24" customHeight="1">
      <c r="A188" s="272">
        <f>A183+1</f>
        <v>91</v>
      </c>
      <c r="B188" s="192" t="s">
        <v>291</v>
      </c>
      <c r="C188" s="81"/>
      <c r="D188" s="205"/>
      <c r="E188" s="82"/>
      <c r="F188" s="80"/>
      <c r="G188" s="75"/>
      <c r="H188" s="75"/>
      <c r="I188" s="74"/>
      <c r="J188" s="74"/>
      <c r="K188" s="207"/>
      <c r="L188" s="214"/>
      <c r="M188" s="240"/>
      <c r="N188" s="245"/>
      <c r="O188" s="245"/>
    </row>
    <row r="189" spans="1:15" s="77" customFormat="1" ht="24" customHeight="1">
      <c r="A189" s="258"/>
      <c r="B189" s="271" t="s">
        <v>73</v>
      </c>
      <c r="C189" s="81" t="s">
        <v>292</v>
      </c>
      <c r="D189" s="205">
        <v>10</v>
      </c>
      <c r="E189" s="82" t="s">
        <v>77</v>
      </c>
      <c r="F189" s="80"/>
      <c r="G189" s="75">
        <f t="shared" si="143"/>
        <v>0</v>
      </c>
      <c r="H189" s="75"/>
      <c r="I189" s="74">
        <f t="shared" ref="I189:I193" si="162">D189*H189</f>
        <v>0</v>
      </c>
      <c r="J189" s="74">
        <f t="shared" ref="J189:J193" si="163">G189+I189</f>
        <v>0</v>
      </c>
      <c r="K189" s="207"/>
      <c r="L189" s="214"/>
      <c r="M189" s="240"/>
      <c r="N189" s="245"/>
      <c r="O189" s="245"/>
    </row>
    <row r="190" spans="1:15" s="77" customFormat="1" ht="24" customHeight="1">
      <c r="A190" s="258"/>
      <c r="B190" s="271" t="s">
        <v>73</v>
      </c>
      <c r="C190" s="81" t="s">
        <v>293</v>
      </c>
      <c r="D190" s="205">
        <v>10</v>
      </c>
      <c r="E190" s="82" t="s">
        <v>77</v>
      </c>
      <c r="F190" s="80"/>
      <c r="G190" s="75">
        <f t="shared" si="143"/>
        <v>0</v>
      </c>
      <c r="H190" s="75"/>
      <c r="I190" s="74">
        <f t="shared" si="162"/>
        <v>0</v>
      </c>
      <c r="J190" s="74">
        <f t="shared" si="163"/>
        <v>0</v>
      </c>
      <c r="K190" s="207"/>
      <c r="L190" s="214"/>
      <c r="M190" s="240"/>
      <c r="N190" s="245"/>
      <c r="O190" s="245"/>
    </row>
    <row r="191" spans="1:15" s="77" customFormat="1" ht="24" customHeight="1">
      <c r="A191" s="258"/>
      <c r="B191" s="271" t="s">
        <v>73</v>
      </c>
      <c r="C191" s="81" t="s">
        <v>294</v>
      </c>
      <c r="D191" s="205">
        <v>20</v>
      </c>
      <c r="E191" s="82" t="s">
        <v>77</v>
      </c>
      <c r="F191" s="80"/>
      <c r="G191" s="75">
        <f t="shared" si="143"/>
        <v>0</v>
      </c>
      <c r="H191" s="75"/>
      <c r="I191" s="74">
        <f t="shared" si="162"/>
        <v>0</v>
      </c>
      <c r="J191" s="74">
        <f t="shared" si="163"/>
        <v>0</v>
      </c>
      <c r="K191" s="207"/>
      <c r="L191" s="214"/>
      <c r="M191" s="240"/>
      <c r="N191" s="245"/>
      <c r="O191" s="245"/>
    </row>
    <row r="192" spans="1:15" s="77" customFormat="1" ht="24" customHeight="1">
      <c r="A192" s="258"/>
      <c r="B192" s="271" t="s">
        <v>73</v>
      </c>
      <c r="C192" s="81" t="s">
        <v>295</v>
      </c>
      <c r="D192" s="205">
        <v>10</v>
      </c>
      <c r="E192" s="82" t="s">
        <v>77</v>
      </c>
      <c r="F192" s="80"/>
      <c r="G192" s="75">
        <f t="shared" si="143"/>
        <v>0</v>
      </c>
      <c r="H192" s="75"/>
      <c r="I192" s="74">
        <f t="shared" si="162"/>
        <v>0</v>
      </c>
      <c r="J192" s="74">
        <f t="shared" si="163"/>
        <v>0</v>
      </c>
      <c r="K192" s="207"/>
      <c r="L192" s="214"/>
      <c r="M192" s="240"/>
      <c r="N192" s="245"/>
      <c r="O192" s="245"/>
    </row>
    <row r="193" spans="1:15" s="77" customFormat="1" ht="24" customHeight="1">
      <c r="A193" s="272">
        <f>A188+1</f>
        <v>92</v>
      </c>
      <c r="B193" s="192" t="s">
        <v>296</v>
      </c>
      <c r="C193" s="81"/>
      <c r="D193" s="205">
        <v>1</v>
      </c>
      <c r="E193" s="82" t="s">
        <v>72</v>
      </c>
      <c r="F193" s="80"/>
      <c r="G193" s="75">
        <f t="shared" si="143"/>
        <v>0</v>
      </c>
      <c r="H193" s="75"/>
      <c r="I193" s="74">
        <f t="shared" si="162"/>
        <v>0</v>
      </c>
      <c r="J193" s="74">
        <f t="shared" si="163"/>
        <v>0</v>
      </c>
      <c r="K193" s="207"/>
      <c r="L193" s="214"/>
      <c r="M193" s="240"/>
      <c r="N193" s="245"/>
      <c r="O193" s="245"/>
    </row>
    <row r="194" spans="1:15" s="77" customFormat="1" ht="24" customHeight="1">
      <c r="A194" s="258"/>
      <c r="B194" s="257" t="s">
        <v>82</v>
      </c>
      <c r="C194" s="81"/>
      <c r="D194" s="205"/>
      <c r="E194" s="82"/>
      <c r="F194" s="80"/>
      <c r="G194" s="75"/>
      <c r="H194" s="75"/>
      <c r="I194" s="74"/>
      <c r="J194" s="74"/>
      <c r="K194" s="207"/>
      <c r="L194" s="214"/>
      <c r="M194" s="240"/>
      <c r="N194" s="245"/>
      <c r="O194" s="245"/>
    </row>
    <row r="195" spans="1:15" s="77" customFormat="1" ht="24" customHeight="1">
      <c r="A195" s="272">
        <f>A193+1</f>
        <v>93</v>
      </c>
      <c r="B195" s="192" t="s">
        <v>298</v>
      </c>
      <c r="C195" s="81"/>
      <c r="D195" s="205"/>
      <c r="E195" s="82"/>
      <c r="F195" s="80"/>
      <c r="G195" s="75"/>
      <c r="H195" s="75"/>
      <c r="I195" s="74"/>
      <c r="J195" s="74"/>
      <c r="K195" s="207"/>
      <c r="L195" s="214"/>
      <c r="M195" s="240"/>
      <c r="N195" s="245"/>
      <c r="O195" s="245"/>
    </row>
    <row r="196" spans="1:15" s="77" customFormat="1" ht="24" customHeight="1">
      <c r="A196" s="258"/>
      <c r="B196" s="271" t="s">
        <v>73</v>
      </c>
      <c r="C196" s="81" t="s">
        <v>299</v>
      </c>
      <c r="D196" s="205">
        <v>4</v>
      </c>
      <c r="E196" s="82" t="s">
        <v>71</v>
      </c>
      <c r="F196" s="80"/>
      <c r="G196" s="75">
        <f t="shared" si="143"/>
        <v>0</v>
      </c>
      <c r="H196" s="75"/>
      <c r="I196" s="74">
        <f t="shared" ref="I196" si="164">D196*H196</f>
        <v>0</v>
      </c>
      <c r="J196" s="74">
        <f t="shared" ref="J196" si="165">G196+I196</f>
        <v>0</v>
      </c>
      <c r="K196" s="207"/>
      <c r="L196" s="214"/>
      <c r="M196" s="240"/>
      <c r="N196" s="245"/>
      <c r="O196" s="245"/>
    </row>
    <row r="197" spans="1:15" s="77" customFormat="1" ht="24" customHeight="1">
      <c r="A197" s="272">
        <f>A195+1</f>
        <v>94</v>
      </c>
      <c r="B197" s="192" t="s">
        <v>83</v>
      </c>
      <c r="C197" s="81"/>
      <c r="D197" s="205"/>
      <c r="E197" s="82"/>
      <c r="F197" s="80"/>
      <c r="G197" s="75"/>
      <c r="H197" s="75"/>
      <c r="I197" s="74"/>
      <c r="J197" s="74"/>
      <c r="K197" s="207"/>
      <c r="L197" s="214"/>
      <c r="M197" s="240"/>
      <c r="N197" s="245"/>
      <c r="O197" s="245"/>
    </row>
    <row r="198" spans="1:15" s="77" customFormat="1" ht="24" customHeight="1">
      <c r="A198" s="258"/>
      <c r="B198" s="271" t="s">
        <v>73</v>
      </c>
      <c r="C198" s="81" t="s">
        <v>300</v>
      </c>
      <c r="D198" s="205">
        <v>5</v>
      </c>
      <c r="E198" s="82" t="s">
        <v>71</v>
      </c>
      <c r="F198" s="80"/>
      <c r="G198" s="75">
        <f t="shared" si="143"/>
        <v>0</v>
      </c>
      <c r="H198" s="75"/>
      <c r="I198" s="74">
        <f t="shared" ref="I198:I201" si="166">D198*H198</f>
        <v>0</v>
      </c>
      <c r="J198" s="74">
        <f t="shared" ref="J198:J201" si="167">G198+I198</f>
        <v>0</v>
      </c>
      <c r="K198" s="207"/>
      <c r="L198" s="214"/>
      <c r="M198" s="240"/>
      <c r="N198" s="245"/>
      <c r="O198" s="245"/>
    </row>
    <row r="199" spans="1:15" s="77" customFormat="1" ht="24" customHeight="1">
      <c r="A199" s="258"/>
      <c r="B199" s="271" t="s">
        <v>73</v>
      </c>
      <c r="C199" s="81" t="s">
        <v>301</v>
      </c>
      <c r="D199" s="205">
        <v>1</v>
      </c>
      <c r="E199" s="82" t="s">
        <v>71</v>
      </c>
      <c r="F199" s="80"/>
      <c r="G199" s="75">
        <f t="shared" si="143"/>
        <v>0</v>
      </c>
      <c r="H199" s="75"/>
      <c r="I199" s="74">
        <f t="shared" si="166"/>
        <v>0</v>
      </c>
      <c r="J199" s="74">
        <f t="shared" si="167"/>
        <v>0</v>
      </c>
      <c r="K199" s="207"/>
      <c r="L199" s="214"/>
      <c r="M199" s="240"/>
      <c r="N199" s="245"/>
      <c r="O199" s="245"/>
    </row>
    <row r="200" spans="1:15" s="77" customFormat="1" ht="24" customHeight="1">
      <c r="A200" s="258"/>
      <c r="B200" s="271" t="s">
        <v>73</v>
      </c>
      <c r="C200" s="81" t="s">
        <v>302</v>
      </c>
      <c r="D200" s="205">
        <v>1</v>
      </c>
      <c r="E200" s="82" t="s">
        <v>71</v>
      </c>
      <c r="F200" s="80"/>
      <c r="G200" s="75">
        <f t="shared" si="143"/>
        <v>0</v>
      </c>
      <c r="H200" s="75"/>
      <c r="I200" s="74">
        <f t="shared" si="166"/>
        <v>0</v>
      </c>
      <c r="J200" s="74">
        <f t="shared" si="167"/>
        <v>0</v>
      </c>
      <c r="K200" s="207"/>
      <c r="L200" s="214"/>
      <c r="M200" s="240"/>
      <c r="N200" s="245"/>
      <c r="O200" s="245"/>
    </row>
    <row r="201" spans="1:15" s="77" customFormat="1" ht="24" customHeight="1">
      <c r="A201" s="258"/>
      <c r="B201" s="271" t="s">
        <v>73</v>
      </c>
      <c r="C201" s="81" t="s">
        <v>303</v>
      </c>
      <c r="D201" s="205">
        <v>1</v>
      </c>
      <c r="E201" s="82" t="s">
        <v>71</v>
      </c>
      <c r="F201" s="80"/>
      <c r="G201" s="75">
        <f t="shared" si="143"/>
        <v>0</v>
      </c>
      <c r="H201" s="75"/>
      <c r="I201" s="74">
        <f t="shared" si="166"/>
        <v>0</v>
      </c>
      <c r="J201" s="74">
        <f t="shared" si="167"/>
        <v>0</v>
      </c>
      <c r="K201" s="207"/>
      <c r="L201" s="214"/>
      <c r="M201" s="240"/>
      <c r="N201" s="245"/>
      <c r="O201" s="245"/>
    </row>
    <row r="202" spans="1:15" s="77" customFormat="1" ht="24" customHeight="1">
      <c r="A202" s="272">
        <f>A197+1</f>
        <v>95</v>
      </c>
      <c r="B202" s="192" t="s">
        <v>304</v>
      </c>
      <c r="C202" s="81"/>
      <c r="D202" s="205"/>
      <c r="E202" s="82"/>
      <c r="F202" s="80"/>
      <c r="G202" s="75"/>
      <c r="H202" s="75"/>
      <c r="I202" s="74"/>
      <c r="J202" s="74"/>
      <c r="K202" s="207"/>
      <c r="L202" s="214"/>
      <c r="M202" s="240"/>
      <c r="N202" s="245"/>
      <c r="O202" s="245"/>
    </row>
    <row r="203" spans="1:15" s="77" customFormat="1" ht="24" customHeight="1">
      <c r="A203" s="258"/>
      <c r="B203" s="271" t="s">
        <v>73</v>
      </c>
      <c r="C203" s="81" t="s">
        <v>303</v>
      </c>
      <c r="D203" s="205">
        <v>1</v>
      </c>
      <c r="E203" s="82" t="s">
        <v>71</v>
      </c>
      <c r="F203" s="80"/>
      <c r="G203" s="75">
        <f t="shared" si="143"/>
        <v>0</v>
      </c>
      <c r="H203" s="75"/>
      <c r="I203" s="74">
        <f t="shared" ref="I203" si="168">D203*H203</f>
        <v>0</v>
      </c>
      <c r="J203" s="74">
        <f t="shared" ref="J203" si="169">G203+I203</f>
        <v>0</v>
      </c>
      <c r="K203" s="207"/>
      <c r="L203" s="214"/>
      <c r="M203" s="240"/>
      <c r="N203" s="245"/>
      <c r="O203" s="245"/>
    </row>
    <row r="204" spans="1:15" s="77" customFormat="1" ht="24" customHeight="1">
      <c r="A204" s="258"/>
      <c r="B204" s="257" t="s">
        <v>84</v>
      </c>
      <c r="C204" s="81"/>
      <c r="D204" s="205"/>
      <c r="E204" s="82"/>
      <c r="F204" s="80"/>
      <c r="G204" s="75"/>
      <c r="H204" s="75"/>
      <c r="I204" s="74"/>
      <c r="J204" s="74"/>
      <c r="K204" s="207"/>
      <c r="L204" s="214"/>
      <c r="M204" s="240"/>
      <c r="N204" s="245"/>
      <c r="O204" s="245"/>
    </row>
    <row r="205" spans="1:15" s="77" customFormat="1" ht="24" customHeight="1">
      <c r="A205" s="272">
        <f>A202+1</f>
        <v>96</v>
      </c>
      <c r="B205" s="192" t="s">
        <v>85</v>
      </c>
      <c r="C205" s="81"/>
      <c r="D205" s="205">
        <v>225</v>
      </c>
      <c r="E205" s="82" t="s">
        <v>77</v>
      </c>
      <c r="F205" s="80"/>
      <c r="G205" s="75">
        <f t="shared" si="143"/>
        <v>0</v>
      </c>
      <c r="H205" s="75"/>
      <c r="I205" s="74">
        <f t="shared" ref="I205:I208" si="170">D205*H205</f>
        <v>0</v>
      </c>
      <c r="J205" s="74">
        <f t="shared" ref="J205:J208" si="171">G205+I205</f>
        <v>0</v>
      </c>
      <c r="K205" s="207"/>
      <c r="L205" s="214"/>
      <c r="M205" s="240"/>
      <c r="N205" s="245"/>
      <c r="O205" s="245"/>
    </row>
    <row r="206" spans="1:15" s="77" customFormat="1" ht="24" customHeight="1">
      <c r="A206" s="258"/>
      <c r="B206" s="271" t="s">
        <v>73</v>
      </c>
      <c r="C206" s="81" t="s">
        <v>87</v>
      </c>
      <c r="D206" s="205">
        <v>1</v>
      </c>
      <c r="E206" s="82" t="s">
        <v>72</v>
      </c>
      <c r="F206" s="80"/>
      <c r="G206" s="75">
        <f t="shared" si="143"/>
        <v>0</v>
      </c>
      <c r="H206" s="75"/>
      <c r="I206" s="74">
        <f t="shared" si="170"/>
        <v>0</v>
      </c>
      <c r="J206" s="74">
        <f t="shared" si="171"/>
        <v>0</v>
      </c>
      <c r="K206" s="207"/>
      <c r="L206" s="214"/>
      <c r="M206" s="240"/>
      <c r="N206" s="245"/>
      <c r="O206" s="245"/>
    </row>
    <row r="207" spans="1:15" s="77" customFormat="1" ht="24" customHeight="1">
      <c r="A207" s="272">
        <f>A205+1</f>
        <v>97</v>
      </c>
      <c r="B207" s="192" t="s">
        <v>86</v>
      </c>
      <c r="C207" s="81"/>
      <c r="D207" s="205">
        <v>105</v>
      </c>
      <c r="E207" s="82" t="s">
        <v>77</v>
      </c>
      <c r="F207" s="80"/>
      <c r="G207" s="75">
        <f t="shared" si="143"/>
        <v>0</v>
      </c>
      <c r="H207" s="75"/>
      <c r="I207" s="74">
        <f t="shared" si="170"/>
        <v>0</v>
      </c>
      <c r="J207" s="74">
        <f t="shared" si="171"/>
        <v>0</v>
      </c>
      <c r="K207" s="207"/>
      <c r="L207" s="214"/>
      <c r="M207" s="240"/>
      <c r="N207" s="245"/>
      <c r="O207" s="245"/>
    </row>
    <row r="208" spans="1:15" s="77" customFormat="1" ht="24" customHeight="1">
      <c r="A208" s="258"/>
      <c r="B208" s="271" t="s">
        <v>73</v>
      </c>
      <c r="C208" s="81" t="s">
        <v>87</v>
      </c>
      <c r="D208" s="205">
        <v>1</v>
      </c>
      <c r="E208" s="82" t="s">
        <v>72</v>
      </c>
      <c r="F208" s="80"/>
      <c r="G208" s="75">
        <f t="shared" si="143"/>
        <v>0</v>
      </c>
      <c r="H208" s="75"/>
      <c r="I208" s="74">
        <f t="shared" si="170"/>
        <v>0</v>
      </c>
      <c r="J208" s="74">
        <f t="shared" si="171"/>
        <v>0</v>
      </c>
      <c r="K208" s="207"/>
      <c r="L208" s="214"/>
      <c r="M208" s="240"/>
      <c r="N208" s="245"/>
      <c r="O208" s="245"/>
    </row>
    <row r="209" spans="1:15" s="77" customFormat="1" ht="24" customHeight="1">
      <c r="A209" s="258"/>
      <c r="B209" s="257" t="s">
        <v>305</v>
      </c>
      <c r="C209" s="81"/>
      <c r="D209" s="205"/>
      <c r="E209" s="82"/>
      <c r="F209" s="80"/>
      <c r="G209" s="75"/>
      <c r="H209" s="75"/>
      <c r="I209" s="74"/>
      <c r="J209" s="74"/>
      <c r="K209" s="207"/>
      <c r="L209" s="214"/>
      <c r="M209" s="240"/>
      <c r="N209" s="245"/>
      <c r="O209" s="245"/>
    </row>
    <row r="210" spans="1:15" s="77" customFormat="1" ht="24" customHeight="1">
      <c r="A210" s="272">
        <f>A207+1</f>
        <v>98</v>
      </c>
      <c r="B210" s="192" t="s">
        <v>306</v>
      </c>
      <c r="C210" s="81"/>
      <c r="D210" s="205">
        <v>3</v>
      </c>
      <c r="E210" s="82" t="s">
        <v>74</v>
      </c>
      <c r="F210" s="80"/>
      <c r="G210" s="75">
        <f t="shared" si="143"/>
        <v>0</v>
      </c>
      <c r="H210" s="75"/>
      <c r="I210" s="74">
        <f t="shared" ref="I210:I214" si="172">D210*H210</f>
        <v>0</v>
      </c>
      <c r="J210" s="74">
        <f t="shared" ref="J210:J214" si="173">G210+I210</f>
        <v>0</v>
      </c>
      <c r="K210" s="207"/>
      <c r="L210" s="214"/>
      <c r="M210" s="240"/>
      <c r="N210" s="245"/>
      <c r="O210" s="245"/>
    </row>
    <row r="211" spans="1:15" s="77" customFormat="1" ht="24" customHeight="1">
      <c r="A211" s="272">
        <f>A210+1</f>
        <v>99</v>
      </c>
      <c r="B211" s="192" t="s">
        <v>307</v>
      </c>
      <c r="C211" s="81"/>
      <c r="D211" s="205">
        <v>0</v>
      </c>
      <c r="E211" s="82" t="s">
        <v>74</v>
      </c>
      <c r="F211" s="80"/>
      <c r="G211" s="75">
        <f t="shared" si="143"/>
        <v>0</v>
      </c>
      <c r="H211" s="75"/>
      <c r="I211" s="74">
        <f t="shared" si="172"/>
        <v>0</v>
      </c>
      <c r="J211" s="74">
        <f t="shared" si="173"/>
        <v>0</v>
      </c>
      <c r="K211" s="207"/>
      <c r="L211" s="214"/>
      <c r="M211" s="240"/>
      <c r="N211" s="245"/>
      <c r="O211" s="245"/>
    </row>
    <row r="212" spans="1:15" s="77" customFormat="1" ht="24" customHeight="1">
      <c r="A212" s="272">
        <f t="shared" ref="A212:A214" si="174">A211+1</f>
        <v>100</v>
      </c>
      <c r="B212" s="192" t="s">
        <v>308</v>
      </c>
      <c r="C212" s="81"/>
      <c r="D212" s="205">
        <v>1</v>
      </c>
      <c r="E212" s="82" t="s">
        <v>74</v>
      </c>
      <c r="F212" s="80">
        <v>0</v>
      </c>
      <c r="G212" s="75">
        <f t="shared" si="143"/>
        <v>0</v>
      </c>
      <c r="H212" s="75"/>
      <c r="I212" s="74">
        <f t="shared" si="172"/>
        <v>0</v>
      </c>
      <c r="J212" s="74">
        <f t="shared" si="173"/>
        <v>0</v>
      </c>
      <c r="K212" s="207"/>
      <c r="L212" s="214"/>
      <c r="M212" s="240"/>
      <c r="N212" s="245"/>
      <c r="O212" s="245"/>
    </row>
    <row r="213" spans="1:15" s="77" customFormat="1" ht="24" customHeight="1">
      <c r="A213" s="272">
        <f t="shared" si="174"/>
        <v>101</v>
      </c>
      <c r="B213" s="192" t="s">
        <v>309</v>
      </c>
      <c r="C213" s="81"/>
      <c r="D213" s="205">
        <v>2</v>
      </c>
      <c r="E213" s="82" t="s">
        <v>74</v>
      </c>
      <c r="F213" s="80">
        <v>0</v>
      </c>
      <c r="G213" s="75">
        <f t="shared" si="143"/>
        <v>0</v>
      </c>
      <c r="H213" s="75"/>
      <c r="I213" s="74">
        <f t="shared" si="172"/>
        <v>0</v>
      </c>
      <c r="J213" s="74">
        <f t="shared" si="173"/>
        <v>0</v>
      </c>
      <c r="K213" s="207"/>
      <c r="L213" s="214"/>
      <c r="M213" s="240"/>
      <c r="N213" s="245"/>
      <c r="O213" s="245"/>
    </row>
    <row r="214" spans="1:15" s="77" customFormat="1" ht="24" customHeight="1">
      <c r="A214" s="272">
        <f t="shared" si="174"/>
        <v>102</v>
      </c>
      <c r="B214" s="192" t="s">
        <v>310</v>
      </c>
      <c r="C214" s="81"/>
      <c r="D214" s="205">
        <v>1</v>
      </c>
      <c r="E214" s="82" t="s">
        <v>74</v>
      </c>
      <c r="F214" s="80">
        <v>0</v>
      </c>
      <c r="G214" s="75">
        <f t="shared" ref="G214" si="175">D214*F214</f>
        <v>0</v>
      </c>
      <c r="H214" s="75"/>
      <c r="I214" s="74">
        <f t="shared" si="172"/>
        <v>0</v>
      </c>
      <c r="J214" s="74">
        <f t="shared" si="173"/>
        <v>0</v>
      </c>
      <c r="K214" s="207"/>
      <c r="L214" s="214"/>
      <c r="M214" s="240"/>
      <c r="N214" s="245"/>
      <c r="O214" s="245"/>
    </row>
    <row r="215" spans="1:15" s="77" customFormat="1" ht="24" customHeight="1">
      <c r="A215" s="258"/>
      <c r="B215" s="192"/>
      <c r="C215" s="81"/>
      <c r="D215" s="205"/>
      <c r="E215" s="82"/>
      <c r="F215" s="80"/>
      <c r="G215" s="75"/>
      <c r="H215" s="75"/>
      <c r="I215" s="74"/>
      <c r="J215" s="74"/>
      <c r="K215" s="207"/>
      <c r="L215" s="214"/>
      <c r="M215" s="240"/>
      <c r="N215" s="245"/>
      <c r="O215" s="245"/>
    </row>
    <row r="216" spans="1:15" s="77" customFormat="1" ht="24" customHeight="1">
      <c r="A216" s="83"/>
      <c r="B216" s="194"/>
      <c r="C216" s="196"/>
      <c r="D216" s="193"/>
      <c r="E216" s="83"/>
      <c r="F216" s="84"/>
      <c r="G216" s="195"/>
      <c r="H216" s="85"/>
      <c r="I216" s="195"/>
      <c r="J216" s="195"/>
      <c r="K216" s="211"/>
      <c r="L216" s="214"/>
      <c r="M216" s="241"/>
      <c r="N216" s="246"/>
      <c r="O216" s="246"/>
    </row>
    <row r="217" spans="1:15" s="77" customFormat="1" ht="24" customHeight="1">
      <c r="A217" s="235"/>
      <c r="B217" s="325" t="s">
        <v>115</v>
      </c>
      <c r="C217" s="326"/>
      <c r="D217" s="236"/>
      <c r="E217" s="235"/>
      <c r="F217" s="237"/>
      <c r="G217" s="234">
        <f>SUM(G8:G216)</f>
        <v>0</v>
      </c>
      <c r="H217" s="238"/>
      <c r="I217" s="234">
        <f>SUM(I8:I216)</f>
        <v>0</v>
      </c>
      <c r="J217" s="268">
        <f>SUM(J8:J216)</f>
        <v>0</v>
      </c>
      <c r="K217" s="239"/>
      <c r="L217" s="214"/>
      <c r="M217" s="242"/>
      <c r="N217" s="247"/>
      <c r="O217" s="247"/>
    </row>
    <row r="218" spans="1:15" ht="19.7" customHeight="1">
      <c r="A218" s="86"/>
      <c r="B218" s="87"/>
      <c r="C218" s="87"/>
      <c r="D218" s="88"/>
      <c r="E218" s="89"/>
      <c r="F218" s="90"/>
      <c r="G218" s="90"/>
      <c r="H218" s="90"/>
      <c r="I218" s="90"/>
      <c r="J218" s="91"/>
      <c r="K218" s="89"/>
      <c r="M218" s="254"/>
      <c r="N218" s="248"/>
      <c r="O218" s="248"/>
    </row>
    <row r="219" spans="1:15">
      <c r="E219" s="93"/>
      <c r="J219" s="266"/>
      <c r="N219" s="249"/>
      <c r="O219" s="249"/>
    </row>
    <row r="220" spans="1:15">
      <c r="J220" s="267"/>
      <c r="K220" s="78"/>
    </row>
    <row r="224" spans="1:15">
      <c r="D224" s="95"/>
      <c r="E224" s="96"/>
      <c r="M224" s="256"/>
      <c r="N224" s="251"/>
      <c r="O224" s="251"/>
    </row>
  </sheetData>
  <mergeCells count="13">
    <mergeCell ref="N6:N7"/>
    <mergeCell ref="O6:O7"/>
    <mergeCell ref="B217:C217"/>
    <mergeCell ref="M6:M7"/>
    <mergeCell ref="A1:K1"/>
    <mergeCell ref="A6:A7"/>
    <mergeCell ref="B6:C7"/>
    <mergeCell ref="D6:D7"/>
    <mergeCell ref="E6:E7"/>
    <mergeCell ref="F6:G6"/>
    <mergeCell ref="H6:I6"/>
    <mergeCell ref="J6:J7"/>
    <mergeCell ref="K6:K7"/>
  </mergeCells>
  <printOptions horizontalCentered="1"/>
  <pageMargins left="0.39370078740157499" right="0.39370078740157499" top="0.39370078740157499" bottom="0.39370078740157499" header="0.196850393700787" footer="0"/>
  <pageSetup paperSize="8" scale="130" fitToHeight="0" orientation="landscape" useFirstPageNumber="1" r:id="rId1"/>
  <headerFooter scaleWithDoc="0">
    <oddFooter>&amp;R&amp;"Cordia New,ธรรมดา"&amp;10แผ่นที่ &amp;P/29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showGridLines="0" zoomScale="80" zoomScaleNormal="80" zoomScaleSheetLayoutView="70" zoomScalePageLayoutView="70" workbookViewId="0">
      <pane xSplit="5" ySplit="7" topLeftCell="F17" activePane="bottomRight" state="frozen"/>
      <selection pane="topRight" activeCell="F1" sqref="F1"/>
      <selection pane="bottomLeft" activeCell="A8" sqref="A8"/>
      <selection pane="bottomRight" activeCell="L29" sqref="L29"/>
    </sheetView>
  </sheetViews>
  <sheetFormatPr defaultColWidth="9.140625" defaultRowHeight="24"/>
  <cols>
    <col min="1" max="1" width="5.85546875" style="79" customWidth="1"/>
    <col min="2" max="2" width="4.7109375" style="79" customWidth="1"/>
    <col min="3" max="3" width="49.42578125" style="79" customWidth="1"/>
    <col min="4" max="4" width="9.85546875" style="92" customWidth="1"/>
    <col min="5" max="5" width="6.42578125" style="79" customWidth="1"/>
    <col min="6" max="6" width="11.7109375" style="94" bestFit="1" customWidth="1"/>
    <col min="7" max="7" width="13.7109375" style="94" customWidth="1"/>
    <col min="8" max="8" width="11.42578125" style="94" customWidth="1"/>
    <col min="9" max="9" width="13.7109375" style="94" customWidth="1"/>
    <col min="10" max="10" width="14.7109375" style="94" customWidth="1"/>
    <col min="11" max="11" width="14.7109375" style="93" customWidth="1"/>
    <col min="12" max="12" width="4.42578125" style="218" customWidth="1"/>
    <col min="13" max="13" width="9.140625" style="79"/>
    <col min="14" max="14" width="16.140625" style="79" customWidth="1"/>
    <col min="15" max="16384" width="9.140625" style="79"/>
  </cols>
  <sheetData>
    <row r="1" spans="1:12" s="6" customFormat="1" ht="26.1" customHeight="1">
      <c r="A1" s="289" t="s">
        <v>14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16"/>
    </row>
    <row r="2" spans="1:12" s="1" customFormat="1" ht="24" customHeight="1">
      <c r="A2" s="99" t="str">
        <f>ปร.6!A2</f>
        <v>โครงการปรับปรุงชั้น 1 และชั้น 4 คณะสังคมวิทยาและมานุษยวิทยา อาคารคณะสังคมสงเคราะห์ศาสตร์ มธ. ท่าพระจันทร์</v>
      </c>
      <c r="B2" s="152"/>
      <c r="C2" s="152"/>
      <c r="D2" s="183"/>
      <c r="E2" s="152"/>
      <c r="F2" s="152"/>
      <c r="G2" s="152"/>
      <c r="H2" s="184"/>
      <c r="I2" s="185"/>
      <c r="J2" s="152"/>
      <c r="K2" s="102" t="s">
        <v>42</v>
      </c>
      <c r="L2" s="217"/>
    </row>
    <row r="3" spans="1:12" s="1" customFormat="1" ht="24" customHeight="1">
      <c r="A3" s="99" t="str">
        <f>ปร.6!A3</f>
        <v>เจ้าของโครงการ  คณะสังคมวิทยาและมานุษยวิทยา</v>
      </c>
      <c r="B3" s="152"/>
      <c r="C3" s="152"/>
      <c r="D3" s="183"/>
      <c r="E3" s="152"/>
      <c r="F3" s="152"/>
      <c r="G3" s="152"/>
      <c r="H3" s="184"/>
      <c r="I3" s="185"/>
      <c r="J3" s="152"/>
      <c r="K3" s="101"/>
      <c r="L3" s="217"/>
    </row>
    <row r="4" spans="1:12" s="1" customFormat="1" ht="24" customHeight="1">
      <c r="A4" s="99" t="str">
        <f>ปร.6!A4</f>
        <v>สถานที่ก่อสร้าง  ชั้น 4 อาคารคณะสังคมสงเคราะห์ศาสตร์ มหาวิทยาธรรมศาสตร์ ศูนย์ท่าพระจันทร์</v>
      </c>
      <c r="B4" s="152"/>
      <c r="C4" s="153"/>
      <c r="D4" s="183"/>
      <c r="E4" s="152"/>
      <c r="F4" s="152"/>
      <c r="G4" s="152"/>
      <c r="H4" s="185"/>
      <c r="I4" s="186"/>
      <c r="J4" s="187"/>
      <c r="K4" s="101"/>
      <c r="L4" s="217"/>
    </row>
    <row r="5" spans="1:12" s="1" customFormat="1" ht="24" customHeight="1" thickBot="1">
      <c r="A5" s="103" t="str">
        <f>ปร.6!A5</f>
        <v>คำนวนราคากลางเมื่อ 18 มิถุนายน 2561</v>
      </c>
      <c r="B5" s="188"/>
      <c r="C5" s="188"/>
      <c r="D5" s="189"/>
      <c r="E5" s="188"/>
      <c r="F5" s="188"/>
      <c r="G5" s="188"/>
      <c r="H5" s="190"/>
      <c r="I5" s="191"/>
      <c r="J5" s="191"/>
      <c r="K5" s="106" t="s">
        <v>29</v>
      </c>
      <c r="L5" s="217"/>
    </row>
    <row r="6" spans="1:12" s="14" customFormat="1" ht="24" customHeight="1">
      <c r="A6" s="329" t="s">
        <v>10</v>
      </c>
      <c r="B6" s="331" t="s">
        <v>1</v>
      </c>
      <c r="C6" s="332"/>
      <c r="D6" s="335" t="s">
        <v>15</v>
      </c>
      <c r="E6" s="337" t="s">
        <v>16</v>
      </c>
      <c r="F6" s="339" t="s">
        <v>20</v>
      </c>
      <c r="G6" s="340"/>
      <c r="H6" s="339" t="s">
        <v>21</v>
      </c>
      <c r="I6" s="340"/>
      <c r="J6" s="341" t="s">
        <v>22</v>
      </c>
      <c r="K6" s="343" t="s">
        <v>3</v>
      </c>
      <c r="L6" s="215"/>
    </row>
    <row r="7" spans="1:12" s="14" customFormat="1" ht="24" customHeight="1" thickBot="1">
      <c r="A7" s="330"/>
      <c r="B7" s="333"/>
      <c r="C7" s="334"/>
      <c r="D7" s="336"/>
      <c r="E7" s="338"/>
      <c r="F7" s="198" t="s">
        <v>17</v>
      </c>
      <c r="G7" s="198" t="s">
        <v>18</v>
      </c>
      <c r="H7" s="198" t="s">
        <v>17</v>
      </c>
      <c r="I7" s="198" t="s">
        <v>19</v>
      </c>
      <c r="J7" s="342"/>
      <c r="K7" s="344"/>
      <c r="L7" s="215"/>
    </row>
    <row r="8" spans="1:12" s="77" customFormat="1" ht="24" customHeight="1">
      <c r="A8" s="202"/>
      <c r="B8" s="199" t="s">
        <v>101</v>
      </c>
      <c r="C8" s="200"/>
      <c r="D8" s="201"/>
      <c r="E8" s="202"/>
      <c r="F8" s="203"/>
      <c r="G8" s="203"/>
      <c r="H8" s="203"/>
      <c r="I8" s="203"/>
      <c r="J8" s="204"/>
      <c r="K8" s="206"/>
      <c r="L8" s="214"/>
    </row>
    <row r="9" spans="1:12" s="77" customFormat="1" ht="24" customHeight="1">
      <c r="A9" s="82">
        <v>1</v>
      </c>
      <c r="B9" s="192" t="s">
        <v>203</v>
      </c>
      <c r="C9" s="81" t="s">
        <v>187</v>
      </c>
      <c r="D9" s="345">
        <v>0</v>
      </c>
      <c r="E9" s="346" t="s">
        <v>27</v>
      </c>
      <c r="F9" s="347">
        <f>14290+5280+620</f>
        <v>20190</v>
      </c>
      <c r="G9" s="348">
        <f t="shared" ref="G9:G19" si="0">D9*F9</f>
        <v>0</v>
      </c>
      <c r="H9" s="348">
        <v>0</v>
      </c>
      <c r="I9" s="349">
        <f t="shared" ref="I9:I19" si="1">D9*H9</f>
        <v>0</v>
      </c>
      <c r="J9" s="349">
        <f t="shared" ref="J9:J19" si="2">G9+I9</f>
        <v>0</v>
      </c>
      <c r="K9" s="351"/>
      <c r="L9" s="214"/>
    </row>
    <row r="10" spans="1:12" s="77" customFormat="1" ht="24" customHeight="1">
      <c r="A10" s="82">
        <f>A9+1</f>
        <v>2</v>
      </c>
      <c r="B10" s="192" t="s">
        <v>204</v>
      </c>
      <c r="C10" s="81" t="s">
        <v>188</v>
      </c>
      <c r="D10" s="345">
        <v>0</v>
      </c>
      <c r="E10" s="346" t="s">
        <v>27</v>
      </c>
      <c r="F10" s="347">
        <f>14290+5280+620</f>
        <v>20190</v>
      </c>
      <c r="G10" s="348">
        <f t="shared" si="0"/>
        <v>0</v>
      </c>
      <c r="H10" s="348">
        <v>0</v>
      </c>
      <c r="I10" s="349">
        <f t="shared" si="1"/>
        <v>0</v>
      </c>
      <c r="J10" s="349">
        <f t="shared" si="2"/>
        <v>0</v>
      </c>
      <c r="K10" s="350"/>
      <c r="L10" s="214"/>
    </row>
    <row r="11" spans="1:12" s="77" customFormat="1" ht="24" customHeight="1">
      <c r="A11" s="82">
        <f t="shared" ref="A11:A23" si="3">A10+1</f>
        <v>3</v>
      </c>
      <c r="B11" s="192" t="s">
        <v>205</v>
      </c>
      <c r="C11" s="81" t="s">
        <v>189</v>
      </c>
      <c r="D11" s="345">
        <v>0</v>
      </c>
      <c r="E11" s="346" t="s">
        <v>27</v>
      </c>
      <c r="F11" s="347">
        <f>13890+5180+580</f>
        <v>19650</v>
      </c>
      <c r="G11" s="348">
        <f t="shared" si="0"/>
        <v>0</v>
      </c>
      <c r="H11" s="348">
        <v>0</v>
      </c>
      <c r="I11" s="349">
        <f t="shared" si="1"/>
        <v>0</v>
      </c>
      <c r="J11" s="349">
        <f t="shared" si="2"/>
        <v>0</v>
      </c>
      <c r="K11" s="350"/>
      <c r="L11" s="214"/>
    </row>
    <row r="12" spans="1:12" s="77" customFormat="1" ht="24" customHeight="1">
      <c r="A12" s="82">
        <f t="shared" si="3"/>
        <v>4</v>
      </c>
      <c r="B12" s="192" t="s">
        <v>206</v>
      </c>
      <c r="C12" s="81" t="s">
        <v>190</v>
      </c>
      <c r="D12" s="345">
        <v>0</v>
      </c>
      <c r="E12" s="346" t="s">
        <v>27</v>
      </c>
      <c r="F12" s="347">
        <f>13890+5180+580</f>
        <v>19650</v>
      </c>
      <c r="G12" s="348">
        <f t="shared" si="0"/>
        <v>0</v>
      </c>
      <c r="H12" s="348">
        <v>0</v>
      </c>
      <c r="I12" s="349">
        <f t="shared" si="1"/>
        <v>0</v>
      </c>
      <c r="J12" s="349">
        <f t="shared" si="2"/>
        <v>0</v>
      </c>
      <c r="K12" s="350"/>
      <c r="L12" s="214"/>
    </row>
    <row r="13" spans="1:12" s="77" customFormat="1" ht="24" customHeight="1">
      <c r="A13" s="82">
        <f t="shared" si="3"/>
        <v>5</v>
      </c>
      <c r="B13" s="192" t="s">
        <v>207</v>
      </c>
      <c r="C13" s="81" t="s">
        <v>191</v>
      </c>
      <c r="D13" s="345">
        <v>0</v>
      </c>
      <c r="E13" s="346" t="s">
        <v>27</v>
      </c>
      <c r="F13" s="347">
        <v>11310</v>
      </c>
      <c r="G13" s="348">
        <f t="shared" si="0"/>
        <v>0</v>
      </c>
      <c r="H13" s="348">
        <v>0</v>
      </c>
      <c r="I13" s="349">
        <f t="shared" si="1"/>
        <v>0</v>
      </c>
      <c r="J13" s="349">
        <f t="shared" si="2"/>
        <v>0</v>
      </c>
      <c r="K13" s="350"/>
      <c r="L13" s="214"/>
    </row>
    <row r="14" spans="1:12" s="77" customFormat="1" ht="24" customHeight="1">
      <c r="A14" s="82">
        <f t="shared" si="3"/>
        <v>6</v>
      </c>
      <c r="B14" s="192" t="s">
        <v>208</v>
      </c>
      <c r="C14" s="81" t="s">
        <v>192</v>
      </c>
      <c r="D14" s="345">
        <v>0</v>
      </c>
      <c r="E14" s="346" t="s">
        <v>27</v>
      </c>
      <c r="F14" s="347">
        <v>11260</v>
      </c>
      <c r="G14" s="348">
        <f t="shared" si="0"/>
        <v>0</v>
      </c>
      <c r="H14" s="348">
        <v>0</v>
      </c>
      <c r="I14" s="349">
        <f t="shared" si="1"/>
        <v>0</v>
      </c>
      <c r="J14" s="349">
        <f t="shared" si="2"/>
        <v>0</v>
      </c>
      <c r="K14" s="350"/>
      <c r="L14" s="214"/>
    </row>
    <row r="15" spans="1:12" s="77" customFormat="1" ht="24" customHeight="1">
      <c r="A15" s="82">
        <f t="shared" si="3"/>
        <v>7</v>
      </c>
      <c r="B15" s="192" t="s">
        <v>209</v>
      </c>
      <c r="C15" s="81" t="s">
        <v>193</v>
      </c>
      <c r="D15" s="345">
        <v>0</v>
      </c>
      <c r="E15" s="346" t="s">
        <v>27</v>
      </c>
      <c r="F15" s="347">
        <v>11400</v>
      </c>
      <c r="G15" s="348">
        <f t="shared" si="0"/>
        <v>0</v>
      </c>
      <c r="H15" s="348">
        <v>0</v>
      </c>
      <c r="I15" s="349">
        <f t="shared" si="1"/>
        <v>0</v>
      </c>
      <c r="J15" s="349">
        <f t="shared" si="2"/>
        <v>0</v>
      </c>
      <c r="K15" s="350"/>
      <c r="L15" s="214"/>
    </row>
    <row r="16" spans="1:12" s="77" customFormat="1" ht="24" customHeight="1">
      <c r="A16" s="82">
        <f t="shared" si="3"/>
        <v>8</v>
      </c>
      <c r="B16" s="192" t="s">
        <v>210</v>
      </c>
      <c r="C16" s="81" t="s">
        <v>194</v>
      </c>
      <c r="D16" s="345">
        <v>0</v>
      </c>
      <c r="E16" s="346" t="s">
        <v>27</v>
      </c>
      <c r="F16" s="347">
        <v>17700</v>
      </c>
      <c r="G16" s="348">
        <f t="shared" si="0"/>
        <v>0</v>
      </c>
      <c r="H16" s="348">
        <v>0</v>
      </c>
      <c r="I16" s="349">
        <f t="shared" si="1"/>
        <v>0</v>
      </c>
      <c r="J16" s="349">
        <f t="shared" si="2"/>
        <v>0</v>
      </c>
      <c r="K16" s="350"/>
      <c r="L16" s="214"/>
    </row>
    <row r="17" spans="1:18" s="77" customFormat="1" ht="24" customHeight="1">
      <c r="A17" s="82">
        <f t="shared" si="3"/>
        <v>9</v>
      </c>
      <c r="B17" s="192" t="s">
        <v>211</v>
      </c>
      <c r="C17" s="81" t="s">
        <v>194</v>
      </c>
      <c r="D17" s="345">
        <v>0</v>
      </c>
      <c r="E17" s="346" t="s">
        <v>27</v>
      </c>
      <c r="F17" s="347">
        <v>16260</v>
      </c>
      <c r="G17" s="348">
        <f t="shared" si="0"/>
        <v>0</v>
      </c>
      <c r="H17" s="348">
        <v>0</v>
      </c>
      <c r="I17" s="349">
        <f t="shared" si="1"/>
        <v>0</v>
      </c>
      <c r="J17" s="349">
        <f t="shared" si="2"/>
        <v>0</v>
      </c>
      <c r="K17" s="351"/>
      <c r="L17" s="214"/>
    </row>
    <row r="18" spans="1:18" s="77" customFormat="1" ht="24" customHeight="1">
      <c r="A18" s="82">
        <f t="shared" si="3"/>
        <v>10</v>
      </c>
      <c r="B18" s="192" t="s">
        <v>212</v>
      </c>
      <c r="C18" s="81" t="s">
        <v>195</v>
      </c>
      <c r="D18" s="345">
        <v>0</v>
      </c>
      <c r="E18" s="346" t="s">
        <v>27</v>
      </c>
      <c r="F18" s="347">
        <v>18880</v>
      </c>
      <c r="G18" s="348">
        <f t="shared" si="0"/>
        <v>0</v>
      </c>
      <c r="H18" s="348">
        <v>0</v>
      </c>
      <c r="I18" s="349">
        <f t="shared" si="1"/>
        <v>0</v>
      </c>
      <c r="J18" s="349">
        <f t="shared" si="2"/>
        <v>0</v>
      </c>
      <c r="K18" s="351"/>
      <c r="L18" s="214"/>
    </row>
    <row r="19" spans="1:18" s="77" customFormat="1" ht="24" customHeight="1">
      <c r="A19" s="82">
        <f t="shared" si="3"/>
        <v>11</v>
      </c>
      <c r="B19" s="192" t="s">
        <v>213</v>
      </c>
      <c r="C19" s="81" t="s">
        <v>196</v>
      </c>
      <c r="D19" s="345">
        <v>0</v>
      </c>
      <c r="E19" s="346" t="s">
        <v>27</v>
      </c>
      <c r="F19" s="347">
        <v>8340</v>
      </c>
      <c r="G19" s="348">
        <f t="shared" si="0"/>
        <v>0</v>
      </c>
      <c r="H19" s="348">
        <v>0</v>
      </c>
      <c r="I19" s="349">
        <f t="shared" si="1"/>
        <v>0</v>
      </c>
      <c r="J19" s="349">
        <f t="shared" si="2"/>
        <v>0</v>
      </c>
      <c r="K19" s="351"/>
      <c r="L19" s="214"/>
    </row>
    <row r="20" spans="1:18" s="77" customFormat="1" ht="24" customHeight="1">
      <c r="A20" s="82">
        <f t="shared" si="3"/>
        <v>12</v>
      </c>
      <c r="B20" s="192" t="s">
        <v>214</v>
      </c>
      <c r="C20" s="81" t="s">
        <v>197</v>
      </c>
      <c r="D20" s="345">
        <v>0</v>
      </c>
      <c r="E20" s="346" t="s">
        <v>27</v>
      </c>
      <c r="F20" s="347">
        <v>7450</v>
      </c>
      <c r="G20" s="348">
        <f t="shared" ref="G20:G30" si="4">D20*F20</f>
        <v>0</v>
      </c>
      <c r="H20" s="348">
        <v>0</v>
      </c>
      <c r="I20" s="349">
        <f t="shared" ref="I20:I30" si="5">D20*H20</f>
        <v>0</v>
      </c>
      <c r="J20" s="349">
        <f t="shared" ref="J20:J30" si="6">G20+I20</f>
        <v>0</v>
      </c>
      <c r="K20" s="350"/>
      <c r="L20" s="214"/>
    </row>
    <row r="21" spans="1:18" s="77" customFormat="1" ht="24" customHeight="1">
      <c r="A21" s="82">
        <f t="shared" si="3"/>
        <v>13</v>
      </c>
      <c r="B21" s="192" t="s">
        <v>215</v>
      </c>
      <c r="C21" s="81" t="s">
        <v>198</v>
      </c>
      <c r="D21" s="345">
        <v>0</v>
      </c>
      <c r="E21" s="346" t="s">
        <v>27</v>
      </c>
      <c r="F21" s="347">
        <v>7760</v>
      </c>
      <c r="G21" s="348">
        <f t="shared" si="4"/>
        <v>0</v>
      </c>
      <c r="H21" s="348">
        <v>0</v>
      </c>
      <c r="I21" s="349">
        <f t="shared" si="5"/>
        <v>0</v>
      </c>
      <c r="J21" s="349">
        <f t="shared" si="6"/>
        <v>0</v>
      </c>
      <c r="K21" s="350"/>
      <c r="L21" s="214"/>
    </row>
    <row r="22" spans="1:18" s="77" customFormat="1" ht="24" customHeight="1">
      <c r="A22" s="82">
        <f t="shared" si="3"/>
        <v>14</v>
      </c>
      <c r="B22" s="192" t="s">
        <v>216</v>
      </c>
      <c r="C22" s="81" t="s">
        <v>199</v>
      </c>
      <c r="D22" s="345">
        <v>0</v>
      </c>
      <c r="E22" s="346" t="s">
        <v>27</v>
      </c>
      <c r="F22" s="347">
        <v>10460</v>
      </c>
      <c r="G22" s="348">
        <f t="shared" si="4"/>
        <v>0</v>
      </c>
      <c r="H22" s="348">
        <v>0</v>
      </c>
      <c r="I22" s="349">
        <f t="shared" si="5"/>
        <v>0</v>
      </c>
      <c r="J22" s="349">
        <f t="shared" si="6"/>
        <v>0</v>
      </c>
      <c r="K22" s="351"/>
      <c r="L22" s="214"/>
    </row>
    <row r="23" spans="1:18" s="77" customFormat="1" ht="24" customHeight="1">
      <c r="A23" s="82">
        <f t="shared" si="3"/>
        <v>15</v>
      </c>
      <c r="B23" s="192" t="s">
        <v>217</v>
      </c>
      <c r="C23" s="81" t="s">
        <v>200</v>
      </c>
      <c r="D23" s="345">
        <v>0</v>
      </c>
      <c r="E23" s="346" t="s">
        <v>27</v>
      </c>
      <c r="F23" s="347">
        <v>8370</v>
      </c>
      <c r="G23" s="348">
        <f t="shared" si="4"/>
        <v>0</v>
      </c>
      <c r="H23" s="348">
        <v>0</v>
      </c>
      <c r="I23" s="349">
        <f t="shared" si="5"/>
        <v>0</v>
      </c>
      <c r="J23" s="349">
        <f t="shared" si="6"/>
        <v>0</v>
      </c>
      <c r="K23" s="351"/>
      <c r="L23" s="214"/>
    </row>
    <row r="24" spans="1:18" s="77" customFormat="1" ht="24" customHeight="1">
      <c r="A24" s="272">
        <f t="shared" ref="A24:A30" si="7">A23+1</f>
        <v>16</v>
      </c>
      <c r="B24" s="192" t="s">
        <v>218</v>
      </c>
      <c r="C24" s="81" t="s">
        <v>201</v>
      </c>
      <c r="D24" s="345">
        <v>0</v>
      </c>
      <c r="E24" s="346" t="s">
        <v>27</v>
      </c>
      <c r="F24" s="347">
        <v>6110</v>
      </c>
      <c r="G24" s="348">
        <f t="shared" si="4"/>
        <v>0</v>
      </c>
      <c r="H24" s="348">
        <v>0</v>
      </c>
      <c r="I24" s="349">
        <f t="shared" si="5"/>
        <v>0</v>
      </c>
      <c r="J24" s="349">
        <f t="shared" si="6"/>
        <v>0</v>
      </c>
      <c r="K24" s="351"/>
      <c r="L24" s="214"/>
    </row>
    <row r="25" spans="1:18" s="77" customFormat="1" ht="24" customHeight="1">
      <c r="A25" s="272">
        <f t="shared" si="7"/>
        <v>17</v>
      </c>
      <c r="B25" s="192" t="s">
        <v>219</v>
      </c>
      <c r="C25" s="81" t="s">
        <v>202</v>
      </c>
      <c r="D25" s="345">
        <v>0</v>
      </c>
      <c r="E25" s="346" t="s">
        <v>27</v>
      </c>
      <c r="F25" s="347">
        <f>11130+710</f>
        <v>11840</v>
      </c>
      <c r="G25" s="348">
        <f t="shared" si="4"/>
        <v>0</v>
      </c>
      <c r="H25" s="348">
        <v>0</v>
      </c>
      <c r="I25" s="349">
        <f t="shared" si="5"/>
        <v>0</v>
      </c>
      <c r="J25" s="349">
        <f t="shared" si="6"/>
        <v>0</v>
      </c>
      <c r="K25" s="351"/>
      <c r="L25" s="214"/>
    </row>
    <row r="26" spans="1:18" s="77" customFormat="1" ht="24" customHeight="1">
      <c r="A26" s="272">
        <f t="shared" si="7"/>
        <v>18</v>
      </c>
      <c r="B26" s="192" t="s">
        <v>317</v>
      </c>
      <c r="C26" s="81" t="s">
        <v>318</v>
      </c>
      <c r="D26" s="205">
        <v>1</v>
      </c>
      <c r="E26" s="82" t="s">
        <v>27</v>
      </c>
      <c r="F26" s="80"/>
      <c r="G26" s="75">
        <f t="shared" si="4"/>
        <v>0</v>
      </c>
      <c r="H26" s="75"/>
      <c r="I26" s="74">
        <f t="shared" si="5"/>
        <v>0</v>
      </c>
      <c r="J26" s="74">
        <f t="shared" si="6"/>
        <v>0</v>
      </c>
      <c r="K26" s="208"/>
      <c r="L26" s="214"/>
      <c r="N26" s="286"/>
      <c r="P26" s="280"/>
      <c r="R26" s="281"/>
    </row>
    <row r="27" spans="1:18" s="77" customFormat="1" ht="24" customHeight="1">
      <c r="A27" s="272">
        <f t="shared" si="7"/>
        <v>19</v>
      </c>
      <c r="B27" s="192" t="s">
        <v>220</v>
      </c>
      <c r="C27" s="81" t="s">
        <v>225</v>
      </c>
      <c r="D27" s="205">
        <v>1</v>
      </c>
      <c r="E27" s="82" t="s">
        <v>27</v>
      </c>
      <c r="F27" s="80"/>
      <c r="G27" s="75">
        <f t="shared" si="4"/>
        <v>0</v>
      </c>
      <c r="H27" s="75">
        <v>0</v>
      </c>
      <c r="I27" s="74">
        <f t="shared" si="5"/>
        <v>0</v>
      </c>
      <c r="J27" s="74">
        <f t="shared" si="6"/>
        <v>0</v>
      </c>
      <c r="K27" s="208"/>
      <c r="L27" s="214"/>
      <c r="N27" s="286"/>
      <c r="P27" s="280"/>
      <c r="R27" s="281"/>
    </row>
    <row r="28" spans="1:18" s="77" customFormat="1" ht="24" customHeight="1">
      <c r="A28" s="272">
        <f t="shared" si="7"/>
        <v>20</v>
      </c>
      <c r="B28" s="192" t="s">
        <v>221</v>
      </c>
      <c r="C28" s="81" t="s">
        <v>225</v>
      </c>
      <c r="D28" s="205">
        <v>1</v>
      </c>
      <c r="E28" s="82" t="s">
        <v>27</v>
      </c>
      <c r="F28" s="80"/>
      <c r="G28" s="75">
        <f t="shared" si="4"/>
        <v>0</v>
      </c>
      <c r="H28" s="75">
        <v>0</v>
      </c>
      <c r="I28" s="74">
        <f t="shared" si="5"/>
        <v>0</v>
      </c>
      <c r="J28" s="74">
        <f t="shared" si="6"/>
        <v>0</v>
      </c>
      <c r="K28" s="207"/>
      <c r="L28" s="214"/>
      <c r="N28" s="286"/>
      <c r="P28" s="280"/>
      <c r="R28" s="281"/>
    </row>
    <row r="29" spans="1:18" s="77" customFormat="1" ht="24" customHeight="1">
      <c r="A29" s="272">
        <f t="shared" si="7"/>
        <v>21</v>
      </c>
      <c r="B29" s="192" t="s">
        <v>222</v>
      </c>
      <c r="C29" s="81" t="s">
        <v>225</v>
      </c>
      <c r="D29" s="205">
        <v>1</v>
      </c>
      <c r="E29" s="82" t="s">
        <v>27</v>
      </c>
      <c r="F29" s="80"/>
      <c r="G29" s="75">
        <f t="shared" si="4"/>
        <v>0</v>
      </c>
      <c r="H29" s="75">
        <v>0</v>
      </c>
      <c r="I29" s="74">
        <f t="shared" si="5"/>
        <v>0</v>
      </c>
      <c r="J29" s="74">
        <f t="shared" si="6"/>
        <v>0</v>
      </c>
      <c r="K29" s="207"/>
      <c r="L29" s="214"/>
      <c r="N29" s="286"/>
      <c r="P29" s="280"/>
      <c r="R29" s="281"/>
    </row>
    <row r="30" spans="1:18" s="77" customFormat="1" ht="24" customHeight="1">
      <c r="A30" s="272">
        <f t="shared" si="7"/>
        <v>22</v>
      </c>
      <c r="B30" s="192" t="s">
        <v>223</v>
      </c>
      <c r="C30" s="81" t="s">
        <v>311</v>
      </c>
      <c r="D30" s="205">
        <v>2</v>
      </c>
      <c r="E30" s="82" t="s">
        <v>27</v>
      </c>
      <c r="F30" s="80"/>
      <c r="G30" s="75">
        <f t="shared" si="4"/>
        <v>0</v>
      </c>
      <c r="H30" s="75">
        <v>0</v>
      </c>
      <c r="I30" s="74">
        <f t="shared" si="5"/>
        <v>0</v>
      </c>
      <c r="J30" s="74">
        <f t="shared" si="6"/>
        <v>0</v>
      </c>
      <c r="K30" s="207"/>
      <c r="L30" s="214"/>
      <c r="N30" s="286"/>
      <c r="P30" s="280"/>
      <c r="R30" s="281"/>
    </row>
    <row r="31" spans="1:18" s="77" customFormat="1" ht="24" customHeight="1">
      <c r="A31" s="272"/>
      <c r="B31" s="192"/>
      <c r="C31" s="81"/>
      <c r="D31" s="205"/>
      <c r="E31" s="82"/>
      <c r="F31" s="80"/>
      <c r="G31" s="75"/>
      <c r="H31" s="75"/>
      <c r="I31" s="74"/>
      <c r="J31" s="74"/>
      <c r="K31" s="207"/>
      <c r="L31" s="214"/>
      <c r="N31" s="286"/>
      <c r="P31" s="280"/>
      <c r="R31" s="281"/>
    </row>
    <row r="32" spans="1:18" s="77" customFormat="1" ht="24" customHeight="1">
      <c r="A32" s="83"/>
      <c r="B32" s="194"/>
      <c r="C32" s="196"/>
      <c r="D32" s="193"/>
      <c r="E32" s="83"/>
      <c r="F32" s="84"/>
      <c r="G32" s="195"/>
      <c r="H32" s="85"/>
      <c r="I32" s="195"/>
      <c r="J32" s="195"/>
      <c r="K32" s="211"/>
      <c r="L32" s="214"/>
    </row>
    <row r="33" spans="1:12" s="77" customFormat="1" ht="24" customHeight="1">
      <c r="A33" s="235"/>
      <c r="B33" s="325" t="s">
        <v>224</v>
      </c>
      <c r="C33" s="326"/>
      <c r="D33" s="236"/>
      <c r="E33" s="235"/>
      <c r="F33" s="237"/>
      <c r="G33" s="234">
        <f>SUM(G8:G32)</f>
        <v>0</v>
      </c>
      <c r="H33" s="238"/>
      <c r="I33" s="234">
        <f>SUM(I8:I32)</f>
        <v>0</v>
      </c>
      <c r="J33" s="268">
        <f>SUM(J8:J32)</f>
        <v>0</v>
      </c>
      <c r="K33" s="239"/>
      <c r="L33" s="214"/>
    </row>
    <row r="34" spans="1:12" ht="19.7" customHeight="1">
      <c r="A34" s="86"/>
      <c r="B34" s="87"/>
      <c r="C34" s="87"/>
      <c r="D34" s="88"/>
      <c r="E34" s="89"/>
      <c r="F34" s="90"/>
      <c r="G34" s="90"/>
      <c r="H34" s="90"/>
      <c r="I34" s="90"/>
      <c r="J34" s="91"/>
      <c r="K34" s="89"/>
    </row>
    <row r="35" spans="1:12">
      <c r="E35" s="93"/>
      <c r="J35" s="266"/>
    </row>
    <row r="36" spans="1:12">
      <c r="J36" s="267"/>
      <c r="K36" s="78"/>
    </row>
    <row r="40" spans="1:12">
      <c r="D40" s="95"/>
      <c r="E40" s="96"/>
    </row>
  </sheetData>
  <mergeCells count="10">
    <mergeCell ref="B33:C33"/>
    <mergeCell ref="A1:K1"/>
    <mergeCell ref="A6:A7"/>
    <mergeCell ref="B6:C7"/>
    <mergeCell ref="D6:D7"/>
    <mergeCell ref="E6:E7"/>
    <mergeCell ref="F6:G6"/>
    <mergeCell ref="H6:I6"/>
    <mergeCell ref="J6:J7"/>
    <mergeCell ref="K6:K7"/>
  </mergeCells>
  <printOptions horizontalCentered="1"/>
  <pageMargins left="0.39370078740157499" right="0.39370078740157499" top="0.39370078740157499" bottom="0.39370078740157499" header="0.196850393700787" footer="0"/>
  <pageSetup paperSize="8" scale="130" fitToHeight="0" orientation="landscape" useFirstPageNumber="1" r:id="rId1"/>
  <headerFooter scaleWithDoc="0">
    <oddFooter>&amp;R&amp;"Cordia New,ธรรมดา"&amp;10แผ่นที่ &amp;P/29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ปร.6</vt:lpstr>
      <vt:lpstr>ปร.5_1</vt:lpstr>
      <vt:lpstr>ปร.5_2</vt:lpstr>
      <vt:lpstr>ปริมาณงานสรุป</vt:lpstr>
      <vt:lpstr>ปร.4_1</vt:lpstr>
      <vt:lpstr>ปร.4_2</vt:lpstr>
      <vt:lpstr>ปร.4_1!Print_Area</vt:lpstr>
      <vt:lpstr>ปร.4_2!Print_Area</vt:lpstr>
      <vt:lpstr>ปร.5_1!Print_Area</vt:lpstr>
      <vt:lpstr>ปร.5_2!Print_Area</vt:lpstr>
      <vt:lpstr>ปร.6!Print_Area</vt:lpstr>
      <vt:lpstr>ปริมาณงานสรุป!Print_Area</vt:lpstr>
      <vt:lpstr>ปร.4_1!Print_Titles</vt:lpstr>
      <vt:lpstr>ปร.4_2!Print_Titles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รุ่งทิพย์</dc:creator>
  <cp:lastModifiedBy>Dell61_2-40</cp:lastModifiedBy>
  <cp:lastPrinted>2018-12-05T15:09:01Z</cp:lastPrinted>
  <dcterms:created xsi:type="dcterms:W3CDTF">2015-03-23T05:52:37Z</dcterms:created>
  <dcterms:modified xsi:type="dcterms:W3CDTF">2019-01-15T07:23:48Z</dcterms:modified>
</cp:coreProperties>
</file>